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vy2\Desktop\Levy Website\pubs\"/>
    </mc:Choice>
  </mc:AlternateContent>
  <xr:revisionPtr revIDLastSave="0" documentId="8_{4F957987-742F-4F49-BF13-8EBE3F5D3E23}" xr6:coauthVersionLast="36" xr6:coauthVersionMax="36" xr10:uidLastSave="{00000000-0000-0000-0000-000000000000}"/>
  <bookViews>
    <workbookView xWindow="-120" yWindow="-120" windowWidth="29040" windowHeight="16440" activeTab="3" xr2:uid="{00000000-000D-0000-FFFF-FFFF00000000}"/>
  </bookViews>
  <sheets>
    <sheet name="Table A" sheetId="1" r:id="rId1"/>
    <sheet name="Table B" sheetId="2" r:id="rId2"/>
    <sheet name="Table C" sheetId="3" r:id="rId3"/>
    <sheet name="Figure A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E18" i="5"/>
  <c r="F17" i="5"/>
  <c r="E17" i="5"/>
  <c r="F16" i="5"/>
  <c r="E16" i="5"/>
  <c r="F15" i="5"/>
  <c r="E15" i="5"/>
  <c r="F12" i="5"/>
  <c r="E12" i="5"/>
  <c r="F11" i="5"/>
  <c r="E11" i="5"/>
  <c r="F10" i="5"/>
  <c r="E10" i="5"/>
  <c r="F9" i="5"/>
  <c r="E9" i="5"/>
  <c r="G58" i="3" l="1"/>
  <c r="G56" i="3"/>
  <c r="E56" i="3"/>
  <c r="I55" i="3"/>
  <c r="G55" i="3"/>
  <c r="E55" i="3"/>
  <c r="E53" i="3"/>
  <c r="J51" i="3"/>
  <c r="H50" i="3"/>
  <c r="H48" i="3"/>
  <c r="I47" i="3"/>
  <c r="H46" i="3"/>
  <c r="G46" i="3"/>
  <c r="H44" i="3"/>
  <c r="G44" i="3"/>
  <c r="I43" i="3"/>
  <c r="G43" i="3"/>
  <c r="G42" i="3"/>
  <c r="G40" i="3"/>
  <c r="E40" i="3"/>
  <c r="I39" i="3"/>
  <c r="G39" i="3"/>
  <c r="E39" i="3"/>
  <c r="G38" i="3"/>
  <c r="H36" i="3"/>
  <c r="G36" i="3"/>
  <c r="K28" i="3"/>
  <c r="G28" i="3"/>
  <c r="C28" i="3"/>
  <c r="R26" i="3"/>
  <c r="J58" i="3" s="1"/>
  <c r="P26" i="3"/>
  <c r="F58" i="3" s="1"/>
  <c r="N26" i="3"/>
  <c r="M26" i="3"/>
  <c r="L26" i="3"/>
  <c r="K26" i="3"/>
  <c r="J26" i="3"/>
  <c r="I26" i="3"/>
  <c r="H26" i="3"/>
  <c r="G26" i="3"/>
  <c r="G29" i="3" s="1"/>
  <c r="F26" i="3"/>
  <c r="I58" i="3" s="1"/>
  <c r="E26" i="3"/>
  <c r="G57" i="3" s="1"/>
  <c r="D26" i="3"/>
  <c r="E58" i="3" s="1"/>
  <c r="C26" i="3"/>
  <c r="C57" i="3" s="1"/>
  <c r="U25" i="3"/>
  <c r="S25" i="3"/>
  <c r="L57" i="3" s="1"/>
  <c r="R25" i="3"/>
  <c r="J57" i="3" s="1"/>
  <c r="Q25" i="3"/>
  <c r="H57" i="3" s="1"/>
  <c r="P25" i="3"/>
  <c r="F57" i="3" s="1"/>
  <c r="O25" i="3"/>
  <c r="D57" i="3" s="1"/>
  <c r="U24" i="3"/>
  <c r="S24" i="3"/>
  <c r="L56" i="3" s="1"/>
  <c r="R24" i="3"/>
  <c r="J56" i="3" s="1"/>
  <c r="Q24" i="3"/>
  <c r="H56" i="3" s="1"/>
  <c r="P24" i="3"/>
  <c r="F56" i="3" s="1"/>
  <c r="O24" i="3"/>
  <c r="D56" i="3" s="1"/>
  <c r="U23" i="3"/>
  <c r="S23" i="3"/>
  <c r="L55" i="3" s="1"/>
  <c r="R23" i="3"/>
  <c r="J55" i="3" s="1"/>
  <c r="Q23" i="3"/>
  <c r="H55" i="3" s="1"/>
  <c r="P23" i="3"/>
  <c r="F55" i="3" s="1"/>
  <c r="O23" i="3"/>
  <c r="D55" i="3" s="1"/>
  <c r="U22" i="3"/>
  <c r="S22" i="3"/>
  <c r="L54" i="3" s="1"/>
  <c r="R22" i="3"/>
  <c r="J54" i="3" s="1"/>
  <c r="Q22" i="3"/>
  <c r="H54" i="3" s="1"/>
  <c r="P22" i="3"/>
  <c r="F54" i="3" s="1"/>
  <c r="O22" i="3"/>
  <c r="D54" i="3" s="1"/>
  <c r="U21" i="3"/>
  <c r="S21" i="3"/>
  <c r="L53" i="3" s="1"/>
  <c r="R21" i="3"/>
  <c r="J53" i="3" s="1"/>
  <c r="Q21" i="3"/>
  <c r="H53" i="3" s="1"/>
  <c r="P21" i="3"/>
  <c r="F53" i="3" s="1"/>
  <c r="O21" i="3"/>
  <c r="D53" i="3" s="1"/>
  <c r="U20" i="3"/>
  <c r="S20" i="3"/>
  <c r="L52" i="3" s="1"/>
  <c r="R20" i="3"/>
  <c r="J52" i="3" s="1"/>
  <c r="Q20" i="3"/>
  <c r="H52" i="3" s="1"/>
  <c r="P20" i="3"/>
  <c r="F52" i="3" s="1"/>
  <c r="O20" i="3"/>
  <c r="D52" i="3" s="1"/>
  <c r="U19" i="3"/>
  <c r="S19" i="3"/>
  <c r="L51" i="3" s="1"/>
  <c r="R19" i="3"/>
  <c r="Q19" i="3"/>
  <c r="H51" i="3" s="1"/>
  <c r="P19" i="3"/>
  <c r="F51" i="3" s="1"/>
  <c r="O19" i="3"/>
  <c r="D51" i="3" s="1"/>
  <c r="U18" i="3"/>
  <c r="S18" i="3"/>
  <c r="L50" i="3" s="1"/>
  <c r="R18" i="3"/>
  <c r="J50" i="3" s="1"/>
  <c r="Q18" i="3"/>
  <c r="P18" i="3"/>
  <c r="F50" i="3" s="1"/>
  <c r="O18" i="3"/>
  <c r="D50" i="3" s="1"/>
  <c r="U17" i="3"/>
  <c r="S17" i="3"/>
  <c r="L49" i="3" s="1"/>
  <c r="R17" i="3"/>
  <c r="J49" i="3" s="1"/>
  <c r="Q17" i="3"/>
  <c r="H49" i="3" s="1"/>
  <c r="P17" i="3"/>
  <c r="F49" i="3" s="1"/>
  <c r="O17" i="3"/>
  <c r="D49" i="3" s="1"/>
  <c r="U16" i="3"/>
  <c r="S16" i="3"/>
  <c r="L48" i="3" s="1"/>
  <c r="R16" i="3"/>
  <c r="J48" i="3" s="1"/>
  <c r="Q16" i="3"/>
  <c r="P16" i="3"/>
  <c r="F48" i="3" s="1"/>
  <c r="O16" i="3"/>
  <c r="D48" i="3" s="1"/>
  <c r="U15" i="3"/>
  <c r="S15" i="3"/>
  <c r="L47" i="3" s="1"/>
  <c r="R15" i="3"/>
  <c r="J47" i="3" s="1"/>
  <c r="Q15" i="3"/>
  <c r="H47" i="3" s="1"/>
  <c r="P15" i="3"/>
  <c r="F47" i="3" s="1"/>
  <c r="O15" i="3"/>
  <c r="D47" i="3" s="1"/>
  <c r="U14" i="3"/>
  <c r="S14" i="3"/>
  <c r="L46" i="3" s="1"/>
  <c r="R14" i="3"/>
  <c r="J46" i="3" s="1"/>
  <c r="Q14" i="3"/>
  <c r="P14" i="3"/>
  <c r="F46" i="3" s="1"/>
  <c r="O14" i="3"/>
  <c r="D46" i="3" s="1"/>
  <c r="U13" i="3"/>
  <c r="S13" i="3"/>
  <c r="L45" i="3" s="1"/>
  <c r="R13" i="3"/>
  <c r="J45" i="3" s="1"/>
  <c r="Q13" i="3"/>
  <c r="H45" i="3" s="1"/>
  <c r="P13" i="3"/>
  <c r="F45" i="3" s="1"/>
  <c r="O13" i="3"/>
  <c r="D45" i="3" s="1"/>
  <c r="U12" i="3"/>
  <c r="S12" i="3"/>
  <c r="L44" i="3" s="1"/>
  <c r="R12" i="3"/>
  <c r="J44" i="3" s="1"/>
  <c r="Q12" i="3"/>
  <c r="P12" i="3"/>
  <c r="F44" i="3" s="1"/>
  <c r="O12" i="3"/>
  <c r="D44" i="3" s="1"/>
  <c r="U11" i="3"/>
  <c r="S11" i="3"/>
  <c r="L43" i="3" s="1"/>
  <c r="R11" i="3"/>
  <c r="J43" i="3" s="1"/>
  <c r="Q11" i="3"/>
  <c r="H43" i="3" s="1"/>
  <c r="P11" i="3"/>
  <c r="F43" i="3" s="1"/>
  <c r="O11" i="3"/>
  <c r="D43" i="3" s="1"/>
  <c r="U10" i="3"/>
  <c r="S10" i="3"/>
  <c r="L42" i="3" s="1"/>
  <c r="R10" i="3"/>
  <c r="J42" i="3" s="1"/>
  <c r="Q10" i="3"/>
  <c r="H42" i="3" s="1"/>
  <c r="P10" i="3"/>
  <c r="F42" i="3" s="1"/>
  <c r="O10" i="3"/>
  <c r="D42" i="3" s="1"/>
  <c r="U9" i="3"/>
  <c r="S9" i="3"/>
  <c r="L41" i="3" s="1"/>
  <c r="R9" i="3"/>
  <c r="J41" i="3" s="1"/>
  <c r="Q9" i="3"/>
  <c r="H41" i="3" s="1"/>
  <c r="P9" i="3"/>
  <c r="F41" i="3" s="1"/>
  <c r="O9" i="3"/>
  <c r="D41" i="3" s="1"/>
  <c r="U8" i="3"/>
  <c r="S8" i="3"/>
  <c r="L40" i="3" s="1"/>
  <c r="R8" i="3"/>
  <c r="J40" i="3" s="1"/>
  <c r="Q8" i="3"/>
  <c r="H40" i="3" s="1"/>
  <c r="P8" i="3"/>
  <c r="F40" i="3" s="1"/>
  <c r="O8" i="3"/>
  <c r="D40" i="3" s="1"/>
  <c r="U7" i="3"/>
  <c r="S7" i="3"/>
  <c r="L39" i="3" s="1"/>
  <c r="R7" i="3"/>
  <c r="J39" i="3" s="1"/>
  <c r="Q7" i="3"/>
  <c r="H39" i="3" s="1"/>
  <c r="P7" i="3"/>
  <c r="F39" i="3" s="1"/>
  <c r="O7" i="3"/>
  <c r="D39" i="3" s="1"/>
  <c r="U6" i="3"/>
  <c r="S6" i="3"/>
  <c r="L38" i="3" s="1"/>
  <c r="R6" i="3"/>
  <c r="J38" i="3" s="1"/>
  <c r="Q6" i="3"/>
  <c r="H38" i="3" s="1"/>
  <c r="P6" i="3"/>
  <c r="F38" i="3" s="1"/>
  <c r="O6" i="3"/>
  <c r="D38" i="3" s="1"/>
  <c r="U5" i="3"/>
  <c r="S5" i="3"/>
  <c r="L37" i="3" s="1"/>
  <c r="R5" i="3"/>
  <c r="J37" i="3" s="1"/>
  <c r="Q5" i="3"/>
  <c r="H37" i="3" s="1"/>
  <c r="P5" i="3"/>
  <c r="F37" i="3" s="1"/>
  <c r="O5" i="3"/>
  <c r="D37" i="3" s="1"/>
  <c r="U4" i="3"/>
  <c r="S4" i="3"/>
  <c r="L36" i="3" s="1"/>
  <c r="R4" i="3"/>
  <c r="J36" i="3" s="1"/>
  <c r="Q4" i="3"/>
  <c r="P4" i="3"/>
  <c r="F36" i="3" s="1"/>
  <c r="O4" i="3"/>
  <c r="D36" i="3" s="1"/>
  <c r="K198" i="2"/>
  <c r="P198" i="2" s="1"/>
  <c r="J198" i="2"/>
  <c r="O198" i="2" s="1"/>
  <c r="I198" i="2"/>
  <c r="H198" i="2"/>
  <c r="F198" i="2"/>
  <c r="E198" i="2"/>
  <c r="D198" i="2"/>
  <c r="C198" i="2"/>
  <c r="P197" i="2"/>
  <c r="O197" i="2"/>
  <c r="N197" i="2"/>
  <c r="M197" i="2"/>
  <c r="P196" i="2"/>
  <c r="O196" i="2"/>
  <c r="N196" i="2"/>
  <c r="M196" i="2"/>
  <c r="L196" i="2"/>
  <c r="G196" i="2"/>
  <c r="P195" i="2"/>
  <c r="O195" i="2"/>
  <c r="N195" i="2"/>
  <c r="L195" i="2"/>
  <c r="Q195" i="2" s="1"/>
  <c r="G195" i="2"/>
  <c r="P194" i="2"/>
  <c r="O194" i="2"/>
  <c r="N194" i="2"/>
  <c r="L194" i="2"/>
  <c r="Q194" i="2" s="1"/>
  <c r="G194" i="2"/>
  <c r="L193" i="2"/>
  <c r="G193" i="2"/>
  <c r="P192" i="2"/>
  <c r="O192" i="2"/>
  <c r="N192" i="2"/>
  <c r="M192" i="2"/>
  <c r="L192" i="2"/>
  <c r="Q192" i="2" s="1"/>
  <c r="G192" i="2"/>
  <c r="P191" i="2"/>
  <c r="O191" i="2"/>
  <c r="N191" i="2"/>
  <c r="M191" i="2"/>
  <c r="L191" i="2"/>
  <c r="G191" i="2"/>
  <c r="P190" i="2"/>
  <c r="O190" i="2"/>
  <c r="N190" i="2"/>
  <c r="M190" i="2"/>
  <c r="L190" i="2"/>
  <c r="Q190" i="2" s="1"/>
  <c r="G190" i="2"/>
  <c r="P189" i="2"/>
  <c r="O189" i="2"/>
  <c r="N189" i="2"/>
  <c r="M189" i="2"/>
  <c r="L189" i="2"/>
  <c r="G189" i="2"/>
  <c r="P188" i="2"/>
  <c r="O188" i="2"/>
  <c r="N188" i="2"/>
  <c r="L188" i="2"/>
  <c r="G188" i="2"/>
  <c r="P187" i="2"/>
  <c r="O187" i="2"/>
  <c r="N187" i="2"/>
  <c r="M187" i="2"/>
  <c r="L187" i="2"/>
  <c r="G187" i="2"/>
  <c r="P186" i="2"/>
  <c r="N186" i="2"/>
  <c r="M186" i="2"/>
  <c r="L186" i="2"/>
  <c r="G186" i="2"/>
  <c r="P185" i="2"/>
  <c r="N185" i="2"/>
  <c r="M185" i="2"/>
  <c r="L185" i="2"/>
  <c r="Q185" i="2" s="1"/>
  <c r="G185" i="2"/>
  <c r="P184" i="2"/>
  <c r="N184" i="2"/>
  <c r="L184" i="2"/>
  <c r="G184" i="2"/>
  <c r="P183" i="2"/>
  <c r="O183" i="2"/>
  <c r="N183" i="2"/>
  <c r="L183" i="2"/>
  <c r="G183" i="2"/>
  <c r="Q183" i="2" s="1"/>
  <c r="Q182" i="2"/>
  <c r="P182" i="2"/>
  <c r="O182" i="2"/>
  <c r="N182" i="2"/>
  <c r="M182" i="2"/>
  <c r="L182" i="2"/>
  <c r="G182" i="2"/>
  <c r="P181" i="2"/>
  <c r="N181" i="2"/>
  <c r="M181" i="2"/>
  <c r="L181" i="2"/>
  <c r="Q181" i="2" s="1"/>
  <c r="G181" i="2"/>
  <c r="P180" i="2"/>
  <c r="N180" i="2"/>
  <c r="L180" i="2"/>
  <c r="G180" i="2"/>
  <c r="P179" i="2"/>
  <c r="N179" i="2"/>
  <c r="L179" i="2"/>
  <c r="Q179" i="2" s="1"/>
  <c r="G179" i="2"/>
  <c r="P178" i="2"/>
  <c r="O178" i="2"/>
  <c r="N178" i="2"/>
  <c r="M178" i="2"/>
  <c r="L178" i="2"/>
  <c r="G178" i="2"/>
  <c r="P177" i="2"/>
  <c r="O177" i="2"/>
  <c r="N177" i="2"/>
  <c r="M177" i="2"/>
  <c r="L177" i="2"/>
  <c r="G177" i="2"/>
  <c r="P176" i="2"/>
  <c r="O176" i="2"/>
  <c r="N176" i="2"/>
  <c r="M176" i="2"/>
  <c r="L176" i="2"/>
  <c r="G176" i="2"/>
  <c r="K170" i="2"/>
  <c r="J170" i="2"/>
  <c r="I170" i="2"/>
  <c r="H170" i="2"/>
  <c r="M170" i="2" s="1"/>
  <c r="F170" i="2"/>
  <c r="E170" i="2"/>
  <c r="D170" i="2"/>
  <c r="C170" i="2"/>
  <c r="P169" i="2"/>
  <c r="O169" i="2"/>
  <c r="N169" i="2"/>
  <c r="M169" i="2"/>
  <c r="L169" i="2"/>
  <c r="G169" i="2"/>
  <c r="P168" i="2"/>
  <c r="O168" i="2"/>
  <c r="N168" i="2"/>
  <c r="M168" i="2"/>
  <c r="L168" i="2"/>
  <c r="G168" i="2"/>
  <c r="P167" i="2"/>
  <c r="O167" i="2"/>
  <c r="N167" i="2"/>
  <c r="M167" i="2"/>
  <c r="L167" i="2"/>
  <c r="G167" i="2"/>
  <c r="Q167" i="2" s="1"/>
  <c r="P166" i="2"/>
  <c r="O166" i="2"/>
  <c r="N166" i="2"/>
  <c r="L166" i="2"/>
  <c r="Q166" i="2" s="1"/>
  <c r="G166" i="2"/>
  <c r="P165" i="2"/>
  <c r="M165" i="2"/>
  <c r="L165" i="2"/>
  <c r="G165" i="2"/>
  <c r="P164" i="2"/>
  <c r="O164" i="2"/>
  <c r="N164" i="2"/>
  <c r="M164" i="2"/>
  <c r="L164" i="2"/>
  <c r="G164" i="2"/>
  <c r="P163" i="2"/>
  <c r="O163" i="2"/>
  <c r="N163" i="2"/>
  <c r="M163" i="2"/>
  <c r="L163" i="2"/>
  <c r="G163" i="2"/>
  <c r="P162" i="2"/>
  <c r="O162" i="2"/>
  <c r="N162" i="2"/>
  <c r="M162" i="2"/>
  <c r="L162" i="2"/>
  <c r="G162" i="2"/>
  <c r="Q162" i="2" s="1"/>
  <c r="P161" i="2"/>
  <c r="N161" i="2"/>
  <c r="M161" i="2"/>
  <c r="L161" i="2"/>
  <c r="Q161" i="2" s="1"/>
  <c r="G161" i="2"/>
  <c r="P160" i="2"/>
  <c r="O160" i="2"/>
  <c r="N160" i="2"/>
  <c r="M160" i="2"/>
  <c r="L160" i="2"/>
  <c r="G160" i="2"/>
  <c r="P159" i="2"/>
  <c r="N159" i="2"/>
  <c r="L159" i="2"/>
  <c r="G159" i="2"/>
  <c r="O158" i="2"/>
  <c r="M158" i="2"/>
  <c r="L158" i="2"/>
  <c r="Q158" i="2" s="1"/>
  <c r="G158" i="2"/>
  <c r="O157" i="2"/>
  <c r="N157" i="2"/>
  <c r="L157" i="2"/>
  <c r="G157" i="2"/>
  <c r="Q157" i="2" s="1"/>
  <c r="P156" i="2"/>
  <c r="N156" i="2"/>
  <c r="L156" i="2"/>
  <c r="G156" i="2"/>
  <c r="P155" i="2"/>
  <c r="N155" i="2"/>
  <c r="M155" i="2"/>
  <c r="L155" i="2"/>
  <c r="G155" i="2"/>
  <c r="P154" i="2"/>
  <c r="N154" i="2"/>
  <c r="L154" i="2"/>
  <c r="Q154" i="2" s="1"/>
  <c r="G154" i="2"/>
  <c r="P153" i="2"/>
  <c r="L153" i="2"/>
  <c r="G153" i="2"/>
  <c r="Q153" i="2" s="1"/>
  <c r="P152" i="2"/>
  <c r="O152" i="2"/>
  <c r="N152" i="2"/>
  <c r="L152" i="2"/>
  <c r="Q152" i="2" s="1"/>
  <c r="G152" i="2"/>
  <c r="P151" i="2"/>
  <c r="O151" i="2"/>
  <c r="N151" i="2"/>
  <c r="M151" i="2"/>
  <c r="L151" i="2"/>
  <c r="G151" i="2"/>
  <c r="P150" i="2"/>
  <c r="O150" i="2"/>
  <c r="N150" i="2"/>
  <c r="M150" i="2"/>
  <c r="L150" i="2"/>
  <c r="G150" i="2"/>
  <c r="P149" i="2"/>
  <c r="O149" i="2"/>
  <c r="N149" i="2"/>
  <c r="M149" i="2"/>
  <c r="L149" i="2"/>
  <c r="G149" i="2"/>
  <c r="K143" i="2"/>
  <c r="J143" i="2"/>
  <c r="I143" i="2"/>
  <c r="H143" i="2"/>
  <c r="L143" i="2" s="1"/>
  <c r="F143" i="2"/>
  <c r="E143" i="2"/>
  <c r="D143" i="2"/>
  <c r="C143" i="2"/>
  <c r="G143" i="2" s="1"/>
  <c r="P142" i="2"/>
  <c r="O142" i="2"/>
  <c r="N142" i="2"/>
  <c r="L142" i="2"/>
  <c r="G142" i="2"/>
  <c r="P141" i="2"/>
  <c r="O141" i="2"/>
  <c r="N141" i="2"/>
  <c r="M141" i="2"/>
  <c r="L141" i="2"/>
  <c r="G141" i="2"/>
  <c r="P140" i="2"/>
  <c r="O140" i="2"/>
  <c r="N140" i="2"/>
  <c r="L140" i="2"/>
  <c r="G140" i="2"/>
  <c r="P139" i="2"/>
  <c r="N139" i="2"/>
  <c r="L139" i="2"/>
  <c r="G139" i="2"/>
  <c r="Q139" i="2" s="1"/>
  <c r="P138" i="2"/>
  <c r="N138" i="2"/>
  <c r="L138" i="2"/>
  <c r="G138" i="2"/>
  <c r="P137" i="2"/>
  <c r="O137" i="2"/>
  <c r="N137" i="2"/>
  <c r="M137" i="2"/>
  <c r="L137" i="2"/>
  <c r="G137" i="2"/>
  <c r="P136" i="2"/>
  <c r="O136" i="2"/>
  <c r="N136" i="2"/>
  <c r="L136" i="2"/>
  <c r="Q136" i="2" s="1"/>
  <c r="G136" i="2"/>
  <c r="P135" i="2"/>
  <c r="O135" i="2"/>
  <c r="N135" i="2"/>
  <c r="M135" i="2"/>
  <c r="L135" i="2"/>
  <c r="Q135" i="2" s="1"/>
  <c r="G135" i="2"/>
  <c r="P134" i="2"/>
  <c r="O134" i="2"/>
  <c r="N134" i="2"/>
  <c r="L134" i="2"/>
  <c r="G134" i="2"/>
  <c r="P133" i="2"/>
  <c r="M133" i="2"/>
  <c r="L133" i="2"/>
  <c r="G133" i="2"/>
  <c r="P132" i="2"/>
  <c r="O132" i="2"/>
  <c r="N132" i="2"/>
  <c r="L132" i="2"/>
  <c r="Q132" i="2" s="1"/>
  <c r="G132" i="2"/>
  <c r="P131" i="2"/>
  <c r="N131" i="2"/>
  <c r="L131" i="2"/>
  <c r="Q131" i="2" s="1"/>
  <c r="G131" i="2"/>
  <c r="P130" i="2"/>
  <c r="O130" i="2"/>
  <c r="N130" i="2"/>
  <c r="M130" i="2"/>
  <c r="L130" i="2"/>
  <c r="G130" i="2"/>
  <c r="P129" i="2"/>
  <c r="O129" i="2"/>
  <c r="N129" i="2"/>
  <c r="M129" i="2"/>
  <c r="L129" i="2"/>
  <c r="Q129" i="2" s="1"/>
  <c r="G129" i="2"/>
  <c r="P128" i="2"/>
  <c r="O128" i="2"/>
  <c r="N128" i="2"/>
  <c r="M128" i="2"/>
  <c r="L128" i="2"/>
  <c r="G128" i="2"/>
  <c r="P127" i="2"/>
  <c r="O127" i="2"/>
  <c r="N127" i="2"/>
  <c r="M127" i="2"/>
  <c r="L127" i="2"/>
  <c r="G127" i="2"/>
  <c r="P126" i="2"/>
  <c r="N126" i="2"/>
  <c r="M126" i="2"/>
  <c r="L126" i="2"/>
  <c r="Q126" i="2" s="1"/>
  <c r="G126" i="2"/>
  <c r="P125" i="2"/>
  <c r="O125" i="2"/>
  <c r="N125" i="2"/>
  <c r="L125" i="2"/>
  <c r="G125" i="2"/>
  <c r="P124" i="2"/>
  <c r="O124" i="2"/>
  <c r="N124" i="2"/>
  <c r="M124" i="2"/>
  <c r="L124" i="2"/>
  <c r="G124" i="2"/>
  <c r="Q124" i="2" s="1"/>
  <c r="P123" i="2"/>
  <c r="O123" i="2"/>
  <c r="N123" i="2"/>
  <c r="M123" i="2"/>
  <c r="L123" i="2"/>
  <c r="G123" i="2"/>
  <c r="P122" i="2"/>
  <c r="O122" i="2"/>
  <c r="N122" i="2"/>
  <c r="M122" i="2"/>
  <c r="L122" i="2"/>
  <c r="G122" i="2"/>
  <c r="P121" i="2"/>
  <c r="O121" i="2"/>
  <c r="N121" i="2"/>
  <c r="M121" i="2"/>
  <c r="L121" i="2"/>
  <c r="G121" i="2"/>
  <c r="Q121" i="2" s="1"/>
  <c r="E116" i="2"/>
  <c r="K115" i="2"/>
  <c r="J115" i="2"/>
  <c r="I115" i="2"/>
  <c r="H115" i="2"/>
  <c r="H116" i="2" s="1"/>
  <c r="F115" i="2"/>
  <c r="F116" i="2" s="1"/>
  <c r="E115" i="2"/>
  <c r="D115" i="2"/>
  <c r="D116" i="2" s="1"/>
  <c r="C115" i="2"/>
  <c r="Q114" i="2"/>
  <c r="P114" i="2"/>
  <c r="O114" i="2"/>
  <c r="N114" i="2"/>
  <c r="M114" i="2"/>
  <c r="L114" i="2"/>
  <c r="G114" i="2"/>
  <c r="Q113" i="2"/>
  <c r="P113" i="2"/>
  <c r="O113" i="2"/>
  <c r="N113" i="2"/>
  <c r="M113" i="2"/>
  <c r="L113" i="2"/>
  <c r="G113" i="2"/>
  <c r="Q112" i="2"/>
  <c r="P112" i="2"/>
  <c r="O112" i="2"/>
  <c r="N112" i="2"/>
  <c r="M112" i="2"/>
  <c r="L112" i="2"/>
  <c r="G112" i="2"/>
  <c r="Q111" i="2"/>
  <c r="P111" i="2"/>
  <c r="O111" i="2"/>
  <c r="N111" i="2"/>
  <c r="L111" i="2"/>
  <c r="G111" i="2"/>
  <c r="Q110" i="2"/>
  <c r="P110" i="2"/>
  <c r="O110" i="2"/>
  <c r="N110" i="2"/>
  <c r="M110" i="2"/>
  <c r="L110" i="2"/>
  <c r="G110" i="2"/>
  <c r="Q109" i="2"/>
  <c r="P109" i="2"/>
  <c r="N109" i="2"/>
  <c r="M109" i="2"/>
  <c r="L109" i="2"/>
  <c r="G109" i="2"/>
  <c r="Q108" i="2"/>
  <c r="P108" i="2"/>
  <c r="O108" i="2"/>
  <c r="N108" i="2"/>
  <c r="M108" i="2"/>
  <c r="L108" i="2"/>
  <c r="G108" i="2"/>
  <c r="Q107" i="2"/>
  <c r="P107" i="2"/>
  <c r="O107" i="2"/>
  <c r="N107" i="2"/>
  <c r="M107" i="2"/>
  <c r="L107" i="2"/>
  <c r="G107" i="2"/>
  <c r="Q106" i="2"/>
  <c r="P106" i="2"/>
  <c r="O106" i="2"/>
  <c r="N106" i="2"/>
  <c r="M106" i="2"/>
  <c r="L106" i="2"/>
  <c r="G106" i="2"/>
  <c r="Q105" i="2"/>
  <c r="P105" i="2"/>
  <c r="O105" i="2"/>
  <c r="N105" i="2"/>
  <c r="L105" i="2"/>
  <c r="G105" i="2"/>
  <c r="Q104" i="2"/>
  <c r="P104" i="2"/>
  <c r="O104" i="2"/>
  <c r="N104" i="2"/>
  <c r="M104" i="2"/>
  <c r="L104" i="2"/>
  <c r="G104" i="2"/>
  <c r="Q103" i="2"/>
  <c r="P103" i="2"/>
  <c r="O103" i="2"/>
  <c r="N103" i="2"/>
  <c r="M103" i="2"/>
  <c r="L103" i="2"/>
  <c r="G103" i="2"/>
  <c r="Q102" i="2"/>
  <c r="P102" i="2"/>
  <c r="O102" i="2"/>
  <c r="N102" i="2"/>
  <c r="M102" i="2"/>
  <c r="L102" i="2"/>
  <c r="G102" i="2"/>
  <c r="Q101" i="2"/>
  <c r="P101" i="2"/>
  <c r="O101" i="2"/>
  <c r="N101" i="2"/>
  <c r="M101" i="2"/>
  <c r="L101" i="2"/>
  <c r="G101" i="2"/>
  <c r="Q100" i="2"/>
  <c r="N100" i="2"/>
  <c r="M100" i="2"/>
  <c r="L100" i="2"/>
  <c r="G100" i="2"/>
  <c r="Q99" i="2"/>
  <c r="P99" i="2"/>
  <c r="O99" i="2"/>
  <c r="N99" i="2"/>
  <c r="M99" i="2"/>
  <c r="L99" i="2"/>
  <c r="G99" i="2"/>
  <c r="Q98" i="2"/>
  <c r="P98" i="2"/>
  <c r="N98" i="2"/>
  <c r="M98" i="2"/>
  <c r="L98" i="2"/>
  <c r="G98" i="2"/>
  <c r="Q97" i="2"/>
  <c r="P97" i="2"/>
  <c r="O97" i="2"/>
  <c r="N97" i="2"/>
  <c r="L97" i="2"/>
  <c r="G97" i="2"/>
  <c r="Q96" i="2"/>
  <c r="P96" i="2"/>
  <c r="O96" i="2"/>
  <c r="N96" i="2"/>
  <c r="M96" i="2"/>
  <c r="L96" i="2"/>
  <c r="G96" i="2"/>
  <c r="Q95" i="2"/>
  <c r="P95" i="2"/>
  <c r="O95" i="2"/>
  <c r="N95" i="2"/>
  <c r="M95" i="2"/>
  <c r="L95" i="2"/>
  <c r="G95" i="2"/>
  <c r="Q94" i="2"/>
  <c r="P94" i="2"/>
  <c r="O94" i="2"/>
  <c r="N94" i="2"/>
  <c r="M94" i="2"/>
  <c r="L94" i="2"/>
  <c r="G94" i="2"/>
  <c r="P87" i="2"/>
  <c r="K87" i="2"/>
  <c r="K88" i="2" s="1"/>
  <c r="J87" i="2"/>
  <c r="I87" i="2"/>
  <c r="H87" i="2"/>
  <c r="F87" i="2"/>
  <c r="F88" i="2" s="1"/>
  <c r="E87" i="2"/>
  <c r="D87" i="2"/>
  <c r="D88" i="2" s="1"/>
  <c r="C87" i="2"/>
  <c r="C88" i="2" s="1"/>
  <c r="S86" i="2"/>
  <c r="P86" i="2"/>
  <c r="O86" i="2"/>
  <c r="N86" i="2"/>
  <c r="M86" i="2"/>
  <c r="L86" i="2"/>
  <c r="Q86" i="2" s="1"/>
  <c r="G86" i="2"/>
  <c r="S85" i="2"/>
  <c r="P85" i="2"/>
  <c r="O85" i="2"/>
  <c r="N85" i="2"/>
  <c r="M85" i="2"/>
  <c r="L85" i="2"/>
  <c r="Q85" i="2" s="1"/>
  <c r="G85" i="2"/>
  <c r="S84" i="2"/>
  <c r="P84" i="2"/>
  <c r="L84" i="2"/>
  <c r="Q84" i="2" s="1"/>
  <c r="G84" i="2"/>
  <c r="S83" i="2"/>
  <c r="P83" i="2"/>
  <c r="L83" i="2"/>
  <c r="G83" i="2"/>
  <c r="S82" i="2"/>
  <c r="P82" i="2"/>
  <c r="O82" i="2"/>
  <c r="N82" i="2"/>
  <c r="M82" i="2"/>
  <c r="L82" i="2"/>
  <c r="G82" i="2"/>
  <c r="S81" i="2"/>
  <c r="P81" i="2"/>
  <c r="O81" i="2"/>
  <c r="N81" i="2"/>
  <c r="M81" i="2"/>
  <c r="L81" i="2"/>
  <c r="G81" i="2"/>
  <c r="S80" i="2"/>
  <c r="P80" i="2"/>
  <c r="O80" i="2"/>
  <c r="N80" i="2"/>
  <c r="M80" i="2"/>
  <c r="L80" i="2"/>
  <c r="G80" i="2"/>
  <c r="S79" i="2"/>
  <c r="P79" i="2"/>
  <c r="O79" i="2"/>
  <c r="N79" i="2"/>
  <c r="M79" i="2"/>
  <c r="L79" i="2"/>
  <c r="G79" i="2"/>
  <c r="S78" i="2"/>
  <c r="P78" i="2"/>
  <c r="O78" i="2"/>
  <c r="N78" i="2"/>
  <c r="M78" i="2"/>
  <c r="L78" i="2"/>
  <c r="G78" i="2"/>
  <c r="S77" i="2"/>
  <c r="P77" i="2"/>
  <c r="O77" i="2"/>
  <c r="N77" i="2"/>
  <c r="M77" i="2"/>
  <c r="L77" i="2"/>
  <c r="G77" i="2"/>
  <c r="S76" i="2"/>
  <c r="L76" i="2"/>
  <c r="G76" i="2"/>
  <c r="Q76" i="2" s="1"/>
  <c r="S75" i="2"/>
  <c r="P75" i="2"/>
  <c r="O75" i="2"/>
  <c r="N75" i="2"/>
  <c r="L75" i="2"/>
  <c r="G75" i="2"/>
  <c r="S74" i="2"/>
  <c r="P74" i="2"/>
  <c r="N74" i="2"/>
  <c r="M74" i="2"/>
  <c r="L74" i="2"/>
  <c r="G74" i="2"/>
  <c r="S73" i="2"/>
  <c r="P73" i="2"/>
  <c r="N73" i="2"/>
  <c r="M73" i="2"/>
  <c r="L73" i="2"/>
  <c r="Q73" i="2" s="1"/>
  <c r="G73" i="2"/>
  <c r="S72" i="2"/>
  <c r="Q72" i="2"/>
  <c r="N72" i="2"/>
  <c r="L72" i="2"/>
  <c r="G72" i="2"/>
  <c r="S71" i="2"/>
  <c r="Q71" i="2"/>
  <c r="P71" i="2"/>
  <c r="L71" i="2"/>
  <c r="G71" i="2"/>
  <c r="S70" i="2"/>
  <c r="P70" i="2"/>
  <c r="L70" i="2"/>
  <c r="G70" i="2"/>
  <c r="S69" i="2"/>
  <c r="L69" i="2"/>
  <c r="Q69" i="2" s="1"/>
  <c r="G69" i="2"/>
  <c r="S68" i="2"/>
  <c r="P68" i="2"/>
  <c r="O68" i="2"/>
  <c r="N68" i="2"/>
  <c r="L68" i="2"/>
  <c r="Q68" i="2" s="1"/>
  <c r="G68" i="2"/>
  <c r="S67" i="2"/>
  <c r="P67" i="2"/>
  <c r="N67" i="2"/>
  <c r="M67" i="2"/>
  <c r="L67" i="2"/>
  <c r="G67" i="2"/>
  <c r="S66" i="2"/>
  <c r="P66" i="2"/>
  <c r="O66" i="2"/>
  <c r="N66" i="2"/>
  <c r="M66" i="2"/>
  <c r="L66" i="2"/>
  <c r="G66" i="2"/>
  <c r="I58" i="2"/>
  <c r="G58" i="2"/>
  <c r="G51" i="2" s="1"/>
  <c r="E58" i="2"/>
  <c r="C58" i="2"/>
  <c r="R57" i="2"/>
  <c r="F57" i="2"/>
  <c r="E57" i="2"/>
  <c r="D57" i="2"/>
  <c r="E56" i="2"/>
  <c r="E55" i="2"/>
  <c r="E54" i="2"/>
  <c r="I53" i="2"/>
  <c r="E53" i="2"/>
  <c r="G52" i="2"/>
  <c r="E52" i="2"/>
  <c r="E51" i="2"/>
  <c r="G50" i="2"/>
  <c r="E50" i="2"/>
  <c r="E49" i="2"/>
  <c r="C49" i="2"/>
  <c r="H48" i="2"/>
  <c r="E48" i="2"/>
  <c r="I47" i="2"/>
  <c r="E47" i="2"/>
  <c r="H46" i="2"/>
  <c r="E46" i="2"/>
  <c r="I45" i="2"/>
  <c r="E45" i="2"/>
  <c r="C45" i="2"/>
  <c r="E44" i="2"/>
  <c r="I43" i="2"/>
  <c r="E43" i="2"/>
  <c r="I42" i="2"/>
  <c r="E42" i="2"/>
  <c r="E41" i="2"/>
  <c r="O40" i="2"/>
  <c r="E40" i="2"/>
  <c r="I39" i="2"/>
  <c r="E39" i="2"/>
  <c r="I38" i="2"/>
  <c r="E38" i="2"/>
  <c r="I37" i="2"/>
  <c r="E37" i="2"/>
  <c r="W52" i="2" s="1"/>
  <c r="F26" i="2"/>
  <c r="E26" i="2"/>
  <c r="D26" i="2"/>
  <c r="C26" i="2"/>
  <c r="AC9" i="2" s="1"/>
  <c r="K25" i="2"/>
  <c r="G25" i="2"/>
  <c r="C25" i="2"/>
  <c r="AA24" i="2"/>
  <c r="J58" i="2" s="1"/>
  <c r="N24" i="2"/>
  <c r="R24" i="2" s="1"/>
  <c r="M24" i="2"/>
  <c r="AL18" i="2" s="1"/>
  <c r="L24" i="2"/>
  <c r="AN9" i="2" s="1"/>
  <c r="K24" i="2"/>
  <c r="AJ22" i="2" s="1"/>
  <c r="J24" i="2"/>
  <c r="I24" i="2"/>
  <c r="H24" i="2"/>
  <c r="G24" i="2"/>
  <c r="F24" i="2"/>
  <c r="E24" i="2"/>
  <c r="D24" i="2"/>
  <c r="C24" i="2"/>
  <c r="R53" i="2" s="1"/>
  <c r="AM23" i="2"/>
  <c r="AF23" i="2"/>
  <c r="AE23" i="2"/>
  <c r="AB23" i="2"/>
  <c r="L57" i="2" s="1"/>
  <c r="AA23" i="2"/>
  <c r="J57" i="2" s="1"/>
  <c r="Z23" i="2"/>
  <c r="H57" i="2" s="1"/>
  <c r="Y23" i="2"/>
  <c r="S23" i="2"/>
  <c r="R23" i="2"/>
  <c r="Q23" i="2"/>
  <c r="P23" i="2"/>
  <c r="O23" i="2"/>
  <c r="AM22" i="2"/>
  <c r="AL22" i="2"/>
  <c r="AF22" i="2"/>
  <c r="AE22" i="2"/>
  <c r="AB22" i="2"/>
  <c r="L56" i="2" s="1"/>
  <c r="AA22" i="2"/>
  <c r="J56" i="2" s="1"/>
  <c r="Z22" i="2"/>
  <c r="H56" i="2" s="1"/>
  <c r="Y22" i="2"/>
  <c r="F56" i="2" s="1"/>
  <c r="X22" i="2"/>
  <c r="D56" i="2" s="1"/>
  <c r="S22" i="2"/>
  <c r="R22" i="2"/>
  <c r="Q22" i="2"/>
  <c r="P22" i="2"/>
  <c r="O22" i="2"/>
  <c r="AM21" i="2"/>
  <c r="AL21" i="2"/>
  <c r="AF21" i="2"/>
  <c r="AE21" i="2"/>
  <c r="AB21" i="2"/>
  <c r="L55" i="2" s="1"/>
  <c r="AA21" i="2"/>
  <c r="J55" i="2" s="1"/>
  <c r="Z21" i="2"/>
  <c r="H55" i="2" s="1"/>
  <c r="Y21" i="2"/>
  <c r="F55" i="2" s="1"/>
  <c r="X21" i="2"/>
  <c r="D55" i="2" s="1"/>
  <c r="N55" i="2" s="1"/>
  <c r="S21" i="2"/>
  <c r="R21" i="2"/>
  <c r="Q21" i="2"/>
  <c r="P21" i="2"/>
  <c r="O21" i="2"/>
  <c r="AM20" i="2"/>
  <c r="AJ20" i="2"/>
  <c r="AF20" i="2"/>
  <c r="AE20" i="2"/>
  <c r="AB20" i="2"/>
  <c r="L54" i="2" s="1"/>
  <c r="AA20" i="2"/>
  <c r="J54" i="2" s="1"/>
  <c r="Z20" i="2"/>
  <c r="H54" i="2" s="1"/>
  <c r="Y20" i="2"/>
  <c r="F54" i="2" s="1"/>
  <c r="X20" i="2"/>
  <c r="D54" i="2" s="1"/>
  <c r="S20" i="2"/>
  <c r="R20" i="2"/>
  <c r="Q20" i="2"/>
  <c r="P20" i="2"/>
  <c r="O20" i="2"/>
  <c r="AM19" i="2"/>
  <c r="AF19" i="2"/>
  <c r="AE19" i="2"/>
  <c r="AB19" i="2"/>
  <c r="L53" i="2" s="1"/>
  <c r="AA19" i="2"/>
  <c r="J53" i="2" s="1"/>
  <c r="Z19" i="2"/>
  <c r="H53" i="2" s="1"/>
  <c r="Y19" i="2"/>
  <c r="F53" i="2" s="1"/>
  <c r="X19" i="2"/>
  <c r="D53" i="2" s="1"/>
  <c r="N53" i="2" s="1"/>
  <c r="S19" i="2"/>
  <c r="R19" i="2"/>
  <c r="Q19" i="2"/>
  <c r="P19" i="2"/>
  <c r="O19" i="2"/>
  <c r="AM18" i="2"/>
  <c r="AF18" i="2"/>
  <c r="AE18" i="2"/>
  <c r="AB18" i="2"/>
  <c r="L52" i="2" s="1"/>
  <c r="AA18" i="2"/>
  <c r="J52" i="2" s="1"/>
  <c r="Z18" i="2"/>
  <c r="H52" i="2" s="1"/>
  <c r="Y18" i="2"/>
  <c r="F52" i="2" s="1"/>
  <c r="X18" i="2"/>
  <c r="D52" i="2" s="1"/>
  <c r="N52" i="2" s="1"/>
  <c r="S18" i="2"/>
  <c r="R18" i="2"/>
  <c r="Q18" i="2"/>
  <c r="P18" i="2"/>
  <c r="O18" i="2"/>
  <c r="AM17" i="2"/>
  <c r="AF17" i="2"/>
  <c r="AE17" i="2"/>
  <c r="AB17" i="2"/>
  <c r="L51" i="2" s="1"/>
  <c r="AA17" i="2"/>
  <c r="J51" i="2" s="1"/>
  <c r="Z17" i="2"/>
  <c r="H51" i="2" s="1"/>
  <c r="Y17" i="2"/>
  <c r="F51" i="2" s="1"/>
  <c r="X17" i="2"/>
  <c r="D51" i="2" s="1"/>
  <c r="S17" i="2"/>
  <c r="R17" i="2"/>
  <c r="Q17" i="2"/>
  <c r="P17" i="2"/>
  <c r="O17" i="2"/>
  <c r="AM16" i="2"/>
  <c r="AL16" i="2"/>
  <c r="AJ16" i="2"/>
  <c r="AF16" i="2"/>
  <c r="AE16" i="2"/>
  <c r="AB16" i="2"/>
  <c r="L50" i="2" s="1"/>
  <c r="AA16" i="2"/>
  <c r="J50" i="2" s="1"/>
  <c r="Z16" i="2"/>
  <c r="H50" i="2" s="1"/>
  <c r="Y16" i="2"/>
  <c r="F50" i="2" s="1"/>
  <c r="X16" i="2"/>
  <c r="D50" i="2" s="1"/>
  <c r="N50" i="2" s="1"/>
  <c r="S16" i="2"/>
  <c r="R16" i="2"/>
  <c r="Q16" i="2"/>
  <c r="P16" i="2"/>
  <c r="O16" i="2"/>
  <c r="AM15" i="2"/>
  <c r="AF15" i="2"/>
  <c r="AE15" i="2"/>
  <c r="AB15" i="2"/>
  <c r="L49" i="2" s="1"/>
  <c r="AA15" i="2"/>
  <c r="J49" i="2" s="1"/>
  <c r="Z15" i="2"/>
  <c r="H49" i="2" s="1"/>
  <c r="Y15" i="2"/>
  <c r="F49" i="2" s="1"/>
  <c r="X15" i="2"/>
  <c r="D49" i="2" s="1"/>
  <c r="N49" i="2" s="1"/>
  <c r="S15" i="2"/>
  <c r="R15" i="2"/>
  <c r="Q15" i="2"/>
  <c r="P15" i="2"/>
  <c r="O15" i="2"/>
  <c r="AM14" i="2"/>
  <c r="AL14" i="2"/>
  <c r="AJ14" i="2"/>
  <c r="AF14" i="2"/>
  <c r="AE14" i="2"/>
  <c r="AB14" i="2"/>
  <c r="L48" i="2" s="1"/>
  <c r="AA14" i="2"/>
  <c r="J48" i="2" s="1"/>
  <c r="Z14" i="2"/>
  <c r="Y14" i="2"/>
  <c r="F48" i="2" s="1"/>
  <c r="X14" i="2"/>
  <c r="D48" i="2" s="1"/>
  <c r="N48" i="2" s="1"/>
  <c r="S14" i="2"/>
  <c r="R14" i="2"/>
  <c r="Q14" i="2"/>
  <c r="P14" i="2"/>
  <c r="O14" i="2"/>
  <c r="AM13" i="2"/>
  <c r="AL13" i="2"/>
  <c r="AF13" i="2"/>
  <c r="AE13" i="2"/>
  <c r="AB13" i="2"/>
  <c r="L47" i="2" s="1"/>
  <c r="AA13" i="2"/>
  <c r="J47" i="2" s="1"/>
  <c r="Z13" i="2"/>
  <c r="H47" i="2" s="1"/>
  <c r="Y13" i="2"/>
  <c r="F47" i="2" s="1"/>
  <c r="X13" i="2"/>
  <c r="D47" i="2" s="1"/>
  <c r="N47" i="2" s="1"/>
  <c r="S13" i="2"/>
  <c r="R13" i="2"/>
  <c r="Q13" i="2"/>
  <c r="P13" i="2"/>
  <c r="O13" i="2"/>
  <c r="AM12" i="2"/>
  <c r="AF12" i="2"/>
  <c r="AE12" i="2"/>
  <c r="AB12" i="2"/>
  <c r="L46" i="2" s="1"/>
  <c r="AA12" i="2"/>
  <c r="J46" i="2" s="1"/>
  <c r="Z12" i="2"/>
  <c r="Y12" i="2"/>
  <c r="F46" i="2" s="1"/>
  <c r="X12" i="2"/>
  <c r="D46" i="2" s="1"/>
  <c r="N46" i="2" s="1"/>
  <c r="S12" i="2"/>
  <c r="R12" i="2"/>
  <c r="Q12" i="2"/>
  <c r="P12" i="2"/>
  <c r="O12" i="2"/>
  <c r="AM11" i="2"/>
  <c r="AL11" i="2"/>
  <c r="AF11" i="2"/>
  <c r="AE11" i="2"/>
  <c r="AB11" i="2"/>
  <c r="L45" i="2" s="1"/>
  <c r="AA11" i="2"/>
  <c r="J45" i="2" s="1"/>
  <c r="Z11" i="2"/>
  <c r="H45" i="2" s="1"/>
  <c r="Y11" i="2"/>
  <c r="F45" i="2" s="1"/>
  <c r="X11" i="2"/>
  <c r="D45" i="2" s="1"/>
  <c r="S11" i="2"/>
  <c r="R11" i="2"/>
  <c r="Q11" i="2"/>
  <c r="P11" i="2"/>
  <c r="O11" i="2"/>
  <c r="AM10" i="2"/>
  <c r="AJ10" i="2"/>
  <c r="AF10" i="2"/>
  <c r="AE10" i="2"/>
  <c r="AB10" i="2"/>
  <c r="L44" i="2" s="1"/>
  <c r="AA10" i="2"/>
  <c r="J44" i="2" s="1"/>
  <c r="Z10" i="2"/>
  <c r="H44" i="2" s="1"/>
  <c r="Y10" i="2"/>
  <c r="F44" i="2" s="1"/>
  <c r="X10" i="2"/>
  <c r="D44" i="2" s="1"/>
  <c r="N44" i="2" s="1"/>
  <c r="S10" i="2"/>
  <c r="R10" i="2"/>
  <c r="Q10" i="2"/>
  <c r="P10" i="2"/>
  <c r="O10" i="2"/>
  <c r="AM9" i="2"/>
  <c r="AF9" i="2"/>
  <c r="AE9" i="2"/>
  <c r="AB9" i="2"/>
  <c r="L43" i="2" s="1"/>
  <c r="AA9" i="2"/>
  <c r="J43" i="2" s="1"/>
  <c r="Z9" i="2"/>
  <c r="H43" i="2" s="1"/>
  <c r="Y9" i="2"/>
  <c r="F43" i="2" s="1"/>
  <c r="X9" i="2"/>
  <c r="D43" i="2" s="1"/>
  <c r="N43" i="2" s="1"/>
  <c r="S9" i="2"/>
  <c r="R9" i="2"/>
  <c r="Q9" i="2"/>
  <c r="P9" i="2"/>
  <c r="O9" i="2"/>
  <c r="AM8" i="2"/>
  <c r="AF8" i="2"/>
  <c r="AE8" i="2"/>
  <c r="AB8" i="2"/>
  <c r="L42" i="2" s="1"/>
  <c r="AA8" i="2"/>
  <c r="J42" i="2" s="1"/>
  <c r="Z8" i="2"/>
  <c r="H42" i="2" s="1"/>
  <c r="Y8" i="2"/>
  <c r="F42" i="2" s="1"/>
  <c r="X8" i="2"/>
  <c r="D42" i="2" s="1"/>
  <c r="S8" i="2"/>
  <c r="R8" i="2"/>
  <c r="Q8" i="2"/>
  <c r="P8" i="2"/>
  <c r="O8" i="2"/>
  <c r="AM7" i="2"/>
  <c r="AL7" i="2"/>
  <c r="AF7" i="2"/>
  <c r="AE7" i="2"/>
  <c r="AD7" i="2"/>
  <c r="AC7" i="2"/>
  <c r="AB7" i="2"/>
  <c r="L41" i="2" s="1"/>
  <c r="AA7" i="2"/>
  <c r="J41" i="2" s="1"/>
  <c r="Z7" i="2"/>
  <c r="H41" i="2" s="1"/>
  <c r="Y7" i="2"/>
  <c r="F41" i="2" s="1"/>
  <c r="X7" i="2"/>
  <c r="D41" i="2" s="1"/>
  <c r="S7" i="2"/>
  <c r="R7" i="2"/>
  <c r="Q7" i="2"/>
  <c r="P7" i="2"/>
  <c r="O7" i="2"/>
  <c r="AM6" i="2"/>
  <c r="AL6" i="2"/>
  <c r="AJ6" i="2"/>
  <c r="AF6" i="2"/>
  <c r="AE6" i="2"/>
  <c r="AB6" i="2"/>
  <c r="L40" i="2" s="1"/>
  <c r="AA6" i="2"/>
  <c r="J40" i="2" s="1"/>
  <c r="Z6" i="2"/>
  <c r="H40" i="2" s="1"/>
  <c r="Y6" i="2"/>
  <c r="F40" i="2" s="1"/>
  <c r="X6" i="2"/>
  <c r="D40" i="2" s="1"/>
  <c r="N40" i="2" s="1"/>
  <c r="S6" i="2"/>
  <c r="R6" i="2"/>
  <c r="Q6" i="2"/>
  <c r="P6" i="2"/>
  <c r="O6" i="2"/>
  <c r="AM5" i="2"/>
  <c r="AK5" i="2"/>
  <c r="AF5" i="2"/>
  <c r="AE5" i="2"/>
  <c r="AB5" i="2"/>
  <c r="L39" i="2" s="1"/>
  <c r="AA5" i="2"/>
  <c r="J39" i="2" s="1"/>
  <c r="Z5" i="2"/>
  <c r="H39" i="2" s="1"/>
  <c r="Y5" i="2"/>
  <c r="F39" i="2" s="1"/>
  <c r="X5" i="2"/>
  <c r="D39" i="2" s="1"/>
  <c r="N39" i="2" s="1"/>
  <c r="S5" i="2"/>
  <c r="R5" i="2"/>
  <c r="Q5" i="2"/>
  <c r="P5" i="2"/>
  <c r="O5" i="2"/>
  <c r="AM4" i="2"/>
  <c r="AL4" i="2"/>
  <c r="AK4" i="2"/>
  <c r="AF4" i="2"/>
  <c r="AE4" i="2"/>
  <c r="AB4" i="2"/>
  <c r="L38" i="2" s="1"/>
  <c r="AA4" i="2"/>
  <c r="J38" i="2" s="1"/>
  <c r="Z4" i="2"/>
  <c r="H38" i="2" s="1"/>
  <c r="Y4" i="2"/>
  <c r="F38" i="2" s="1"/>
  <c r="X4" i="2"/>
  <c r="D38" i="2" s="1"/>
  <c r="S4" i="2"/>
  <c r="R4" i="2"/>
  <c r="Q4" i="2"/>
  <c r="P4" i="2"/>
  <c r="O4" i="2"/>
  <c r="AM3" i="2"/>
  <c r="AL3" i="2"/>
  <c r="AK3" i="2"/>
  <c r="AJ3" i="2"/>
  <c r="AF3" i="2"/>
  <c r="AE3" i="2"/>
  <c r="AD3" i="2"/>
  <c r="AB3" i="2"/>
  <c r="L37" i="2" s="1"/>
  <c r="AA3" i="2"/>
  <c r="J37" i="2" s="1"/>
  <c r="Z3" i="2"/>
  <c r="H37" i="2" s="1"/>
  <c r="Y3" i="2"/>
  <c r="F37" i="2" s="1"/>
  <c r="X3" i="2"/>
  <c r="D37" i="2" s="1"/>
  <c r="N37" i="2" s="1"/>
  <c r="S3" i="2"/>
  <c r="R3" i="2"/>
  <c r="Q3" i="2"/>
  <c r="P3" i="2"/>
  <c r="O3" i="2"/>
  <c r="AD40" i="2" l="1"/>
  <c r="AD23" i="2"/>
  <c r="AD6" i="2"/>
  <c r="AD5" i="2"/>
  <c r="AL8" i="2"/>
  <c r="M45" i="2"/>
  <c r="AD45" i="2"/>
  <c r="N51" i="2"/>
  <c r="N56" i="2"/>
  <c r="G38" i="2"/>
  <c r="G42" i="2"/>
  <c r="G47" i="2"/>
  <c r="I57" i="2"/>
  <c r="I55" i="2"/>
  <c r="I54" i="2"/>
  <c r="I50" i="2"/>
  <c r="I49" i="2"/>
  <c r="I51" i="2"/>
  <c r="I46" i="2"/>
  <c r="I41" i="2"/>
  <c r="N87" i="2"/>
  <c r="I88" i="2"/>
  <c r="Q123" i="2"/>
  <c r="Q178" i="2"/>
  <c r="Q186" i="2"/>
  <c r="G46" i="2"/>
  <c r="O170" i="2"/>
  <c r="AD46" i="2"/>
  <c r="AC23" i="2"/>
  <c r="AC21" i="2"/>
  <c r="AC3" i="2"/>
  <c r="AC4" i="2"/>
  <c r="AD53" i="2"/>
  <c r="AN21" i="2"/>
  <c r="AN11" i="2"/>
  <c r="AK8" i="2"/>
  <c r="AK6" i="2"/>
  <c r="AD4" i="2"/>
  <c r="AC5" i="2"/>
  <c r="AN7" i="2"/>
  <c r="AL19" i="2"/>
  <c r="AL17" i="2"/>
  <c r="AL12" i="2"/>
  <c r="AL20" i="2"/>
  <c r="AL15" i="2"/>
  <c r="AL10" i="2"/>
  <c r="AL9" i="2"/>
  <c r="AL5" i="2"/>
  <c r="G55" i="2"/>
  <c r="G48" i="2"/>
  <c r="G43" i="2"/>
  <c r="G40" i="2"/>
  <c r="G39" i="2"/>
  <c r="G44" i="2"/>
  <c r="Q75" i="2"/>
  <c r="H88" i="2"/>
  <c r="S87" i="2"/>
  <c r="M87" i="2"/>
  <c r="Q155" i="2"/>
  <c r="Q125" i="2"/>
  <c r="Q137" i="2"/>
  <c r="Q141" i="2"/>
  <c r="Q149" i="2"/>
  <c r="Q151" i="2"/>
  <c r="Q159" i="2"/>
  <c r="Q160" i="2"/>
  <c r="Q164" i="2"/>
  <c r="Q169" i="2"/>
  <c r="P170" i="2"/>
  <c r="Q180" i="2"/>
  <c r="Q188" i="2"/>
  <c r="Q196" i="2"/>
  <c r="C29" i="3"/>
  <c r="E49" i="3"/>
  <c r="E51" i="3"/>
  <c r="E52" i="3"/>
  <c r="C54" i="3"/>
  <c r="Q67" i="2"/>
  <c r="Q70" i="2"/>
  <c r="Q77" i="2"/>
  <c r="Q81" i="2"/>
  <c r="G87" i="2"/>
  <c r="O87" i="2"/>
  <c r="O115" i="2"/>
  <c r="Q130" i="2"/>
  <c r="G170" i="2"/>
  <c r="Q189" i="2"/>
  <c r="Q191" i="2"/>
  <c r="M198" i="2"/>
  <c r="Q26" i="3"/>
  <c r="H58" i="3" s="1"/>
  <c r="E29" i="3"/>
  <c r="C37" i="3"/>
  <c r="E45" i="3"/>
  <c r="E47" i="3"/>
  <c r="E48" i="3"/>
  <c r="C50" i="3"/>
  <c r="G51" i="3"/>
  <c r="G52" i="3"/>
  <c r="G54" i="3"/>
  <c r="AD44" i="2"/>
  <c r="Q66" i="2"/>
  <c r="Q74" i="2"/>
  <c r="Q80" i="2"/>
  <c r="J116" i="2"/>
  <c r="Q122" i="2"/>
  <c r="Q127" i="2"/>
  <c r="Q133" i="2"/>
  <c r="Q134" i="2"/>
  <c r="Q138" i="2"/>
  <c r="Q140" i="2"/>
  <c r="Q142" i="2"/>
  <c r="Q150" i="2"/>
  <c r="Q156" i="2"/>
  <c r="Q163" i="2"/>
  <c r="Q165" i="2"/>
  <c r="Q168" i="2"/>
  <c r="L170" i="2"/>
  <c r="N170" i="2"/>
  <c r="Q177" i="2"/>
  <c r="Q184" i="2"/>
  <c r="N198" i="2"/>
  <c r="E36" i="3"/>
  <c r="E37" i="3"/>
  <c r="I38" i="3"/>
  <c r="E41" i="3"/>
  <c r="E43" i="3"/>
  <c r="E44" i="3"/>
  <c r="C46" i="3"/>
  <c r="G47" i="3"/>
  <c r="G48" i="3"/>
  <c r="G50" i="3"/>
  <c r="I51" i="3"/>
  <c r="E57" i="3"/>
  <c r="O26" i="3"/>
  <c r="D58" i="3" s="1"/>
  <c r="C38" i="3"/>
  <c r="C42" i="3"/>
  <c r="C58" i="3"/>
  <c r="K58" i="3" s="1"/>
  <c r="K53" i="3" s="1"/>
  <c r="G61" i="3"/>
  <c r="K57" i="3"/>
  <c r="K49" i="3"/>
  <c r="K45" i="3"/>
  <c r="K41" i="3"/>
  <c r="K56" i="3"/>
  <c r="K52" i="3"/>
  <c r="K48" i="3"/>
  <c r="K40" i="3"/>
  <c r="K36" i="3"/>
  <c r="K54" i="3"/>
  <c r="K42" i="3"/>
  <c r="K55" i="3"/>
  <c r="K51" i="3"/>
  <c r="K43" i="3"/>
  <c r="K39" i="3"/>
  <c r="K50" i="3"/>
  <c r="D29" i="3"/>
  <c r="S26" i="3"/>
  <c r="L58" i="3" s="1"/>
  <c r="F29" i="3"/>
  <c r="U26" i="3"/>
  <c r="I36" i="3"/>
  <c r="G37" i="3"/>
  <c r="E38" i="3"/>
  <c r="C39" i="3"/>
  <c r="I40" i="3"/>
  <c r="G41" i="3"/>
  <c r="E42" i="3"/>
  <c r="C43" i="3"/>
  <c r="I44" i="3"/>
  <c r="G45" i="3"/>
  <c r="E46" i="3"/>
  <c r="C47" i="3"/>
  <c r="I48" i="3"/>
  <c r="G49" i="3"/>
  <c r="E50" i="3"/>
  <c r="C51" i="3"/>
  <c r="I52" i="3"/>
  <c r="G53" i="3"/>
  <c r="E54" i="3"/>
  <c r="C55" i="3"/>
  <c r="I56" i="3"/>
  <c r="K29" i="3"/>
  <c r="C36" i="3"/>
  <c r="I37" i="3"/>
  <c r="C40" i="3"/>
  <c r="I41" i="3"/>
  <c r="C44" i="3"/>
  <c r="I45" i="3"/>
  <c r="C48" i="3"/>
  <c r="I49" i="3"/>
  <c r="C52" i="3"/>
  <c r="I53" i="3"/>
  <c r="C56" i="3"/>
  <c r="I57" i="3"/>
  <c r="C41" i="3"/>
  <c r="I42" i="3"/>
  <c r="C45" i="3"/>
  <c r="I46" i="3"/>
  <c r="C49" i="3"/>
  <c r="I50" i="3"/>
  <c r="C53" i="3"/>
  <c r="I54" i="3"/>
  <c r="M41" i="2"/>
  <c r="M47" i="2"/>
  <c r="M43" i="2"/>
  <c r="M49" i="2"/>
  <c r="AD54" i="2"/>
  <c r="M38" i="2"/>
  <c r="AD38" i="2"/>
  <c r="AD43" i="2"/>
  <c r="G61" i="2"/>
  <c r="N45" i="2"/>
  <c r="AJ12" i="2"/>
  <c r="AJ18" i="2"/>
  <c r="N54" i="2"/>
  <c r="AD55" i="2"/>
  <c r="AD24" i="2"/>
  <c r="AK21" i="2"/>
  <c r="AK19" i="2"/>
  <c r="AK17" i="2"/>
  <c r="AK15" i="2"/>
  <c r="AK13" i="2"/>
  <c r="AK11" i="2"/>
  <c r="AK9" i="2"/>
  <c r="AK7" i="2"/>
  <c r="P24" i="2"/>
  <c r="AK23" i="2"/>
  <c r="Y24" i="2"/>
  <c r="F58" i="2" s="1"/>
  <c r="AK22" i="2"/>
  <c r="AK20" i="2"/>
  <c r="AK18" i="2"/>
  <c r="AK16" i="2"/>
  <c r="AK14" i="2"/>
  <c r="AK12" i="2"/>
  <c r="AK10" i="2"/>
  <c r="W45" i="2"/>
  <c r="M57" i="2"/>
  <c r="W48" i="2"/>
  <c r="W54" i="2"/>
  <c r="AN19" i="2"/>
  <c r="R46" i="2"/>
  <c r="W55" i="2"/>
  <c r="M42" i="2"/>
  <c r="M39" i="2"/>
  <c r="AN13" i="2"/>
  <c r="AD48" i="2"/>
  <c r="AN15" i="2"/>
  <c r="AD50" i="2"/>
  <c r="AN17" i="2"/>
  <c r="M55" i="2"/>
  <c r="AC22" i="2"/>
  <c r="AC20" i="2"/>
  <c r="AC18" i="2"/>
  <c r="AC16" i="2"/>
  <c r="AC14" i="2"/>
  <c r="AC12" i="2"/>
  <c r="AC10" i="2"/>
  <c r="AC8" i="2"/>
  <c r="AC6" i="2"/>
  <c r="M56" i="2"/>
  <c r="C55" i="2"/>
  <c r="C51" i="2"/>
  <c r="C47" i="2"/>
  <c r="C43" i="2"/>
  <c r="C39" i="2"/>
  <c r="C53" i="2"/>
  <c r="K58" i="2"/>
  <c r="C57" i="2"/>
  <c r="C42" i="2"/>
  <c r="C40" i="2"/>
  <c r="C37" i="2"/>
  <c r="C46" i="2"/>
  <c r="C44" i="2"/>
  <c r="C38" i="2"/>
  <c r="C50" i="2"/>
  <c r="C48" i="2"/>
  <c r="C54" i="2"/>
  <c r="C52" i="2"/>
  <c r="C56" i="2"/>
  <c r="C41" i="2"/>
  <c r="AD42" i="2"/>
  <c r="AD47" i="2"/>
  <c r="AD51" i="2"/>
  <c r="AN5" i="2"/>
  <c r="M53" i="2"/>
  <c r="M54" i="2"/>
  <c r="S24" i="2"/>
  <c r="T7" i="2" s="1"/>
  <c r="AD22" i="2"/>
  <c r="AD20" i="2"/>
  <c r="AD18" i="2"/>
  <c r="AD16" i="2"/>
  <c r="AD14" i="2"/>
  <c r="AD12" i="2"/>
  <c r="AD10" i="2"/>
  <c r="AD8" i="2"/>
  <c r="AD21" i="2"/>
  <c r="AD19" i="2"/>
  <c r="AD17" i="2"/>
  <c r="AD15" i="2"/>
  <c r="AD13" i="2"/>
  <c r="AD11" i="2"/>
  <c r="AD9" i="2"/>
  <c r="O38" i="2"/>
  <c r="P38" i="2" s="1"/>
  <c r="W49" i="2"/>
  <c r="Q79" i="2"/>
  <c r="W44" i="2"/>
  <c r="W56" i="2"/>
  <c r="AD49" i="2"/>
  <c r="M37" i="2"/>
  <c r="AD56" i="2"/>
  <c r="AD37" i="2"/>
  <c r="AN3" i="2"/>
  <c r="AJ4" i="2"/>
  <c r="AJ8" i="2"/>
  <c r="AC11" i="2"/>
  <c r="M46" i="2"/>
  <c r="M51" i="2"/>
  <c r="M52" i="2"/>
  <c r="AC19" i="2"/>
  <c r="X24" i="2"/>
  <c r="D58" i="2" s="1"/>
  <c r="O51" i="2"/>
  <c r="O55" i="2"/>
  <c r="P55" i="2" s="1"/>
  <c r="W41" i="2"/>
  <c r="W38" i="2"/>
  <c r="W37" i="2"/>
  <c r="W42" i="2"/>
  <c r="W46" i="2"/>
  <c r="W50" i="2"/>
  <c r="W51" i="2"/>
  <c r="AD39" i="2"/>
  <c r="I61" i="2"/>
  <c r="N38" i="2"/>
  <c r="N41" i="2"/>
  <c r="M44" i="2"/>
  <c r="M40" i="2"/>
  <c r="AD41" i="2"/>
  <c r="N42" i="2"/>
  <c r="AC13" i="2"/>
  <c r="M48" i="2"/>
  <c r="AC15" i="2"/>
  <c r="M50" i="2"/>
  <c r="AC17" i="2"/>
  <c r="AD57" i="2"/>
  <c r="W40" i="2"/>
  <c r="N57" i="2"/>
  <c r="R56" i="2"/>
  <c r="R52" i="2"/>
  <c r="R48" i="2"/>
  <c r="R44" i="2"/>
  <c r="R40" i="2"/>
  <c r="R50" i="2"/>
  <c r="AE24" i="2"/>
  <c r="R54" i="2"/>
  <c r="R39" i="2"/>
  <c r="R43" i="2"/>
  <c r="AC24" i="2"/>
  <c r="R47" i="2"/>
  <c r="R41" i="2"/>
  <c r="R51" i="2"/>
  <c r="R45" i="2"/>
  <c r="R55" i="2"/>
  <c r="R49" i="2"/>
  <c r="R38" i="2"/>
  <c r="R37" i="2"/>
  <c r="S37" i="2" s="1"/>
  <c r="R58" i="2"/>
  <c r="S58" i="2" s="1"/>
  <c r="O57" i="2"/>
  <c r="P57" i="2" s="1"/>
  <c r="O53" i="2"/>
  <c r="P53" i="2" s="1"/>
  <c r="O49" i="2"/>
  <c r="P49" i="2" s="1"/>
  <c r="O45" i="2"/>
  <c r="P45" i="2" s="1"/>
  <c r="O41" i="2"/>
  <c r="P41" i="2" s="1"/>
  <c r="O37" i="2"/>
  <c r="P37" i="2" s="1"/>
  <c r="AJ23" i="2"/>
  <c r="O44" i="2"/>
  <c r="P44" i="2" s="1"/>
  <c r="O42" i="2"/>
  <c r="P42" i="2" s="1"/>
  <c r="AN23" i="2"/>
  <c r="O48" i="2"/>
  <c r="P48" i="2" s="1"/>
  <c r="O46" i="2"/>
  <c r="O52" i="2"/>
  <c r="O50" i="2"/>
  <c r="P50" i="2" s="1"/>
  <c r="AN22" i="2"/>
  <c r="AJ21" i="2"/>
  <c r="AN20" i="2"/>
  <c r="AJ19" i="2"/>
  <c r="AN18" i="2"/>
  <c r="AJ17" i="2"/>
  <c r="AN16" i="2"/>
  <c r="AJ15" i="2"/>
  <c r="AN14" i="2"/>
  <c r="AJ13" i="2"/>
  <c r="AN12" i="2"/>
  <c r="AJ11" i="2"/>
  <c r="AN10" i="2"/>
  <c r="AJ9" i="2"/>
  <c r="AN8" i="2"/>
  <c r="AJ7" i="2"/>
  <c r="AN6" i="2"/>
  <c r="AJ5" i="2"/>
  <c r="AN4" i="2"/>
  <c r="O56" i="2"/>
  <c r="P56" i="2" s="1"/>
  <c r="O54" i="2"/>
  <c r="P54" i="2" s="1"/>
  <c r="O39" i="2"/>
  <c r="P39" i="2" s="1"/>
  <c r="AB24" i="2"/>
  <c r="L58" i="2" s="1"/>
  <c r="O24" i="2"/>
  <c r="O25" i="2" s="1"/>
  <c r="O43" i="2"/>
  <c r="P43" i="2" s="1"/>
  <c r="O47" i="2"/>
  <c r="AF24" i="2"/>
  <c r="R42" i="2"/>
  <c r="S42" i="2" s="1"/>
  <c r="W53" i="2"/>
  <c r="W57" i="2"/>
  <c r="Z24" i="2"/>
  <c r="H58" i="2" s="1"/>
  <c r="W47" i="2"/>
  <c r="Q78" i="2"/>
  <c r="J88" i="2"/>
  <c r="W43" i="2"/>
  <c r="G57" i="2"/>
  <c r="G53" i="2"/>
  <c r="G49" i="2"/>
  <c r="G45" i="2"/>
  <c r="G41" i="2"/>
  <c r="G37" i="2"/>
  <c r="M115" i="2"/>
  <c r="Q187" i="2"/>
  <c r="W39" i="2"/>
  <c r="I56" i="2"/>
  <c r="I52" i="2"/>
  <c r="I48" i="2"/>
  <c r="I44" i="2"/>
  <c r="Y38" i="2" s="1"/>
  <c r="I40" i="2"/>
  <c r="Q115" i="2"/>
  <c r="G198" i="2"/>
  <c r="AL23" i="2"/>
  <c r="AC57" i="2" s="1"/>
  <c r="E60" i="2"/>
  <c r="AD52" i="2"/>
  <c r="Q83" i="2"/>
  <c r="L198" i="2"/>
  <c r="Q24" i="2"/>
  <c r="Q25" i="2" s="1"/>
  <c r="G54" i="2"/>
  <c r="G56" i="2"/>
  <c r="G88" i="2"/>
  <c r="Q82" i="2"/>
  <c r="K116" i="2"/>
  <c r="P115" i="2"/>
  <c r="L115" i="2"/>
  <c r="L116" i="2" s="1"/>
  <c r="Q128" i="2"/>
  <c r="C116" i="2"/>
  <c r="G115" i="2"/>
  <c r="G116" i="2" s="1"/>
  <c r="Q170" i="2"/>
  <c r="L87" i="2"/>
  <c r="Q87" i="2" s="1"/>
  <c r="N115" i="2"/>
  <c r="Q176" i="2"/>
  <c r="E88" i="2"/>
  <c r="I116" i="2"/>
  <c r="E24" i="1"/>
  <c r="E23" i="1"/>
  <c r="E22" i="1"/>
  <c r="E21" i="1"/>
  <c r="E18" i="1"/>
  <c r="E17" i="1"/>
  <c r="E16" i="1"/>
  <c r="E15" i="1"/>
  <c r="E12" i="1"/>
  <c r="E11" i="1"/>
  <c r="E10" i="1"/>
  <c r="E9" i="1"/>
  <c r="Q198" i="2" l="1"/>
  <c r="Y40" i="2"/>
  <c r="X44" i="2"/>
  <c r="AC56" i="2"/>
  <c r="AA45" i="2"/>
  <c r="S38" i="2"/>
  <c r="S51" i="2"/>
  <c r="S43" i="2"/>
  <c r="S50" i="2"/>
  <c r="S52" i="2"/>
  <c r="AA54" i="2"/>
  <c r="R25" i="2"/>
  <c r="K38" i="3"/>
  <c r="K47" i="3"/>
  <c r="K46" i="3"/>
  <c r="K44" i="3"/>
  <c r="K37" i="3"/>
  <c r="E61" i="3"/>
  <c r="AC48" i="2"/>
  <c r="AE38" i="2"/>
  <c r="AE46" i="2"/>
  <c r="AE54" i="2"/>
  <c r="S49" i="2"/>
  <c r="S41" i="2"/>
  <c r="S39" i="2"/>
  <c r="S40" i="2"/>
  <c r="S56" i="2"/>
  <c r="AC39" i="2"/>
  <c r="P25" i="2"/>
  <c r="S53" i="2"/>
  <c r="S55" i="2"/>
  <c r="AC37" i="2"/>
  <c r="S46" i="2"/>
  <c r="AB56" i="2"/>
  <c r="S45" i="2"/>
  <c r="S48" i="2"/>
  <c r="AC41" i="2"/>
  <c r="V49" i="2"/>
  <c r="C61" i="3"/>
  <c r="K61" i="3"/>
  <c r="I61" i="3"/>
  <c r="V40" i="2"/>
  <c r="V51" i="2"/>
  <c r="Y41" i="2"/>
  <c r="Y53" i="2"/>
  <c r="AB49" i="2"/>
  <c r="C61" i="2"/>
  <c r="AA52" i="2"/>
  <c r="Y48" i="2"/>
  <c r="X45" i="2"/>
  <c r="AC52" i="2"/>
  <c r="P47" i="2"/>
  <c r="AA39" i="2"/>
  <c r="AA47" i="2"/>
  <c r="AA55" i="2"/>
  <c r="S47" i="2"/>
  <c r="S44" i="2"/>
  <c r="Y54" i="2"/>
  <c r="I60" i="2"/>
  <c r="V54" i="2"/>
  <c r="V42" i="2"/>
  <c r="V55" i="2"/>
  <c r="AE51" i="2"/>
  <c r="S57" i="2"/>
  <c r="AE53" i="2"/>
  <c r="AB51" i="2"/>
  <c r="AA46" i="2"/>
  <c r="T5" i="2"/>
  <c r="T4" i="2"/>
  <c r="Y52" i="2"/>
  <c r="X49" i="2"/>
  <c r="AE40" i="2"/>
  <c r="AE48" i="2"/>
  <c r="AE56" i="2"/>
  <c r="AA57" i="2"/>
  <c r="X48" i="2"/>
  <c r="AB42" i="2"/>
  <c r="Y37" i="2"/>
  <c r="P51" i="2"/>
  <c r="AA42" i="2"/>
  <c r="X38" i="2"/>
  <c r="Y45" i="2"/>
  <c r="V48" i="2"/>
  <c r="V57" i="2"/>
  <c r="AC51" i="2"/>
  <c r="AE45" i="2"/>
  <c r="AB44" i="2"/>
  <c r="AB57" i="2"/>
  <c r="AB53" i="2"/>
  <c r="AC45" i="2"/>
  <c r="AB37" i="2"/>
  <c r="Y44" i="2"/>
  <c r="Y57" i="2"/>
  <c r="V52" i="2"/>
  <c r="C60" i="2"/>
  <c r="X53" i="2"/>
  <c r="AA41" i="2"/>
  <c r="X42" i="2"/>
  <c r="V50" i="2"/>
  <c r="K55" i="2"/>
  <c r="K51" i="2"/>
  <c r="K47" i="2"/>
  <c r="K43" i="2"/>
  <c r="K39" i="2"/>
  <c r="K45" i="2"/>
  <c r="K49" i="2"/>
  <c r="K53" i="2"/>
  <c r="K42" i="2"/>
  <c r="K38" i="2"/>
  <c r="K37" i="2"/>
  <c r="K57" i="2"/>
  <c r="K46" i="2"/>
  <c r="K40" i="2"/>
  <c r="K50" i="2"/>
  <c r="K44" i="2"/>
  <c r="K54" i="2"/>
  <c r="K48" i="2"/>
  <c r="K41" i="2"/>
  <c r="K52" i="2"/>
  <c r="K56" i="2"/>
  <c r="Y51" i="2"/>
  <c r="AE49" i="2"/>
  <c r="AA48" i="2"/>
  <c r="AB46" i="2"/>
  <c r="AB55" i="2"/>
  <c r="AC43" i="2"/>
  <c r="AC42" i="2"/>
  <c r="Y55" i="2"/>
  <c r="Y56" i="2"/>
  <c r="X47" i="2"/>
  <c r="Y50" i="2"/>
  <c r="X56" i="2"/>
  <c r="AE42" i="2"/>
  <c r="AE50" i="2"/>
  <c r="P52" i="2"/>
  <c r="AC50" i="2"/>
  <c r="AA38" i="2"/>
  <c r="T22" i="2"/>
  <c r="T20" i="2"/>
  <c r="T18" i="2"/>
  <c r="T23" i="2"/>
  <c r="T21" i="2"/>
  <c r="T19" i="2"/>
  <c r="T17" i="2"/>
  <c r="T15" i="2"/>
  <c r="T16" i="2"/>
  <c r="T14" i="2"/>
  <c r="T8" i="2"/>
  <c r="T6" i="2"/>
  <c r="T13" i="2"/>
  <c r="T12" i="2"/>
  <c r="T11" i="2"/>
  <c r="T10" i="2"/>
  <c r="T3" i="2"/>
  <c r="V38" i="2"/>
  <c r="V53" i="2"/>
  <c r="AB48" i="2"/>
  <c r="AB41" i="2"/>
  <c r="AC44" i="2"/>
  <c r="AA37" i="2"/>
  <c r="P40" i="2"/>
  <c r="X43" i="2"/>
  <c r="X37" i="2"/>
  <c r="X40" i="2"/>
  <c r="X52" i="2"/>
  <c r="X39" i="2"/>
  <c r="L88" i="2"/>
  <c r="AA49" i="2"/>
  <c r="AA40" i="2"/>
  <c r="X50" i="2"/>
  <c r="X57" i="2"/>
  <c r="X46" i="2"/>
  <c r="Y47" i="2"/>
  <c r="X54" i="2"/>
  <c r="G60" i="2"/>
  <c r="V45" i="2"/>
  <c r="AA43" i="2"/>
  <c r="AA51" i="2"/>
  <c r="P46" i="2"/>
  <c r="S54" i="2"/>
  <c r="AA44" i="2"/>
  <c r="AA50" i="2"/>
  <c r="AE37" i="2"/>
  <c r="AC47" i="2"/>
  <c r="V44" i="2"/>
  <c r="V39" i="2"/>
  <c r="Y49" i="2"/>
  <c r="AE47" i="2"/>
  <c r="X51" i="2"/>
  <c r="AB50" i="2"/>
  <c r="AB43" i="2"/>
  <c r="AC53" i="2"/>
  <c r="AB38" i="2"/>
  <c r="AC49" i="2"/>
  <c r="X41" i="2"/>
  <c r="Y42" i="2"/>
  <c r="Y46" i="2"/>
  <c r="Y43" i="2"/>
  <c r="AE44" i="2"/>
  <c r="K61" i="2"/>
  <c r="AE52" i="2"/>
  <c r="AE41" i="2"/>
  <c r="AC46" i="2"/>
  <c r="AC40" i="2"/>
  <c r="AE55" i="2"/>
  <c r="V41" i="2"/>
  <c r="V46" i="2"/>
  <c r="V43" i="2"/>
  <c r="AB40" i="2"/>
  <c r="E61" i="2"/>
  <c r="AB52" i="2"/>
  <c r="AB45" i="2"/>
  <c r="AC54" i="2"/>
  <c r="AA56" i="2"/>
  <c r="Y39" i="2"/>
  <c r="T9" i="2"/>
  <c r="AA53" i="2"/>
  <c r="AE57" i="2"/>
  <c r="X55" i="2"/>
  <c r="AE43" i="2"/>
  <c r="AE39" i="2"/>
  <c r="V56" i="2"/>
  <c r="V37" i="2"/>
  <c r="V47" i="2"/>
  <c r="AC55" i="2"/>
  <c r="AB54" i="2"/>
  <c r="AB47" i="2"/>
  <c r="AB39" i="2"/>
  <c r="AC38" i="2"/>
  <c r="F24" i="1"/>
  <c r="F23" i="1"/>
  <c r="F22" i="1"/>
  <c r="F21" i="1"/>
  <c r="F18" i="1"/>
  <c r="F17" i="1"/>
  <c r="F16" i="1"/>
  <c r="F15" i="1"/>
  <c r="F12" i="1"/>
  <c r="F11" i="1"/>
  <c r="F10" i="1"/>
  <c r="F9" i="1"/>
  <c r="Z40" i="2" l="1"/>
  <c r="Z45" i="2"/>
  <c r="Z56" i="2"/>
  <c r="Z46" i="2"/>
  <c r="Z39" i="2"/>
  <c r="K60" i="2"/>
  <c r="Z52" i="2"/>
  <c r="Z57" i="2"/>
  <c r="Z43" i="2"/>
  <c r="Z41" i="2"/>
  <c r="Z37" i="2"/>
  <c r="Z47" i="2"/>
  <c r="Z48" i="2"/>
  <c r="Z38" i="2"/>
  <c r="Z51" i="2"/>
  <c r="Z54" i="2"/>
  <c r="Z42" i="2"/>
  <c r="Z55" i="2"/>
  <c r="Z44" i="2"/>
  <c r="Z53" i="2"/>
  <c r="Z50" i="2"/>
  <c r="Z49" i="2"/>
</calcChain>
</file>

<file path=xl/sharedStrings.xml><?xml version="1.0" encoding="utf-8"?>
<sst xmlns="http://schemas.openxmlformats.org/spreadsheetml/2006/main" count="465" uniqueCount="115">
  <si>
    <t>March</t>
  </si>
  <si>
    <t>April</t>
  </si>
  <si>
    <t>Unemployment Rate</t>
  </si>
  <si>
    <t>All</t>
  </si>
  <si>
    <t>Labor Force Participation Rate</t>
  </si>
  <si>
    <t>Employment-Population Ratio</t>
  </si>
  <si>
    <t>Black Women 20+ Years of Age</t>
  </si>
  <si>
    <t>White Women 20+ Years of Age</t>
  </si>
  <si>
    <t>Black Men 20+ Years of Age</t>
  </si>
  <si>
    <t>Major Labor Force Indicators for Select Demographic Groups</t>
  </si>
  <si>
    <t>Months of March and April 2020</t>
  </si>
  <si>
    <t>Source: U.S. Dept. of Labor, Bureau of Labor Statistics "The Employment Situation - April 2020"</t>
  </si>
  <si>
    <t xml:space="preserve"> accessed at https://www.bls.gov/news.release/pdf/empsit.pdf</t>
  </si>
  <si>
    <t>February</t>
  </si>
  <si>
    <t>Percentage Point Change March to April</t>
  </si>
  <si>
    <t>Percentage Point Change February to April</t>
  </si>
  <si>
    <t>Change</t>
  </si>
  <si>
    <t>Industry</t>
  </si>
  <si>
    <t>Black Women</t>
  </si>
  <si>
    <t xml:space="preserve">White Women    </t>
  </si>
  <si>
    <t>Black Men</t>
  </si>
  <si>
    <t>All Others</t>
  </si>
  <si>
    <t>Total</t>
  </si>
  <si>
    <t>White Women</t>
  </si>
  <si>
    <t>Utilities</t>
  </si>
  <si>
    <t>Agriculture, forestry, fishing, and hunting</t>
  </si>
  <si>
    <t>Construction</t>
  </si>
  <si>
    <t>Private households</t>
  </si>
  <si>
    <t>Wholesale trade</t>
  </si>
  <si>
    <t>Arts, entertainment, and recreation</t>
  </si>
  <si>
    <t>Real estate and rental and leasing</t>
  </si>
  <si>
    <t>Information</t>
  </si>
  <si>
    <t>Manufacturing - durable goods</t>
  </si>
  <si>
    <t>Manufacturing - non-durable goods</t>
  </si>
  <si>
    <t>Other services, except private households</t>
  </si>
  <si>
    <t>Transportation and warehousing</t>
  </si>
  <si>
    <t>Professional and technical services</t>
  </si>
  <si>
    <t>Finance and insurance</t>
  </si>
  <si>
    <t>Management, administrative and waste management services</t>
  </si>
  <si>
    <t>Public administration</t>
  </si>
  <si>
    <t>Accommodation and food services</t>
  </si>
  <si>
    <t>Retail trade</t>
  </si>
  <si>
    <t>Educational services</t>
  </si>
  <si>
    <t>Health care and social services</t>
  </si>
  <si>
    <t>Mining</t>
  </si>
  <si>
    <t>Employment share ranks</t>
  </si>
  <si>
    <t>Feb</t>
  </si>
  <si>
    <t>Apr</t>
  </si>
  <si>
    <t>Share of Employment (Feb. 2020)</t>
  </si>
  <si>
    <t>Change in Employment (Apr. - Feb. 2020)</t>
  </si>
  <si>
    <t>Rank of change in total employment</t>
  </si>
  <si>
    <t>BW - Total employment change</t>
  </si>
  <si>
    <t>BW Apr share of employment</t>
  </si>
  <si>
    <t>BW change in share of employment</t>
  </si>
  <si>
    <t>BW share of employment change</t>
  </si>
  <si>
    <t>CR5</t>
  </si>
  <si>
    <t>for Accomodation and food services industry:</t>
  </si>
  <si>
    <t>DETAILED OCCUPATION RECODE - JOB 1</t>
  </si>
  <si>
    <t>Black Wome</t>
  </si>
  <si>
    <t>White Wome</t>
  </si>
  <si>
    <t>Management occupations</t>
  </si>
  <si>
    <t>Business and financial operations occupa</t>
  </si>
  <si>
    <t>Computer and mathematical science occupa</t>
  </si>
  <si>
    <t>Architecture and engineering occupations</t>
  </si>
  <si>
    <t xml:space="preserve">           </t>
  </si>
  <si>
    <t>Life, physical, and social science occup</t>
  </si>
  <si>
    <t>Community and social service occupations</t>
  </si>
  <si>
    <t>Legal occupations</t>
  </si>
  <si>
    <t>Education, training, and library occupat</t>
  </si>
  <si>
    <t>Arts, design, entertainment, sports, and</t>
  </si>
  <si>
    <t>Healthcare practitioner and technical oc</t>
  </si>
  <si>
    <t>Healthcare support occupations</t>
  </si>
  <si>
    <t>Protective service occupations</t>
  </si>
  <si>
    <t>Food preparation and serving related occ</t>
  </si>
  <si>
    <t>Building and grounds cleaning and mainte</t>
  </si>
  <si>
    <t>Personal care and service occupations</t>
  </si>
  <si>
    <t>Sales and related occupations</t>
  </si>
  <si>
    <t>Office and administrative support occupa</t>
  </si>
  <si>
    <t>Construction and extraction occupations</t>
  </si>
  <si>
    <t>Installation, maintenance, and repair oc</t>
  </si>
  <si>
    <t>Production occupations</t>
  </si>
  <si>
    <t>Transportation and material moving occup</t>
  </si>
  <si>
    <t>Health Care and social services</t>
  </si>
  <si>
    <t>Professional and Technical services</t>
  </si>
  <si>
    <t>Farming, fishing, and forestry occupatio</t>
  </si>
  <si>
    <t>Management, administrative and waste management</t>
  </si>
  <si>
    <t>Table B Share of employment and change in employment between February and April 2020, by industry, race, and sex</t>
  </si>
  <si>
    <t>Occupation</t>
  </si>
  <si>
    <t>Management</t>
  </si>
  <si>
    <t>Business and financial operations</t>
  </si>
  <si>
    <t>Computer and mathematical science</t>
  </si>
  <si>
    <t>Architecture and engineering</t>
  </si>
  <si>
    <t>Life, physical, and social science</t>
  </si>
  <si>
    <t>Community and social service</t>
  </si>
  <si>
    <t>Legal</t>
  </si>
  <si>
    <t>Education, training, and library</t>
  </si>
  <si>
    <t>Arts, design, entertainment, sports, and media</t>
  </si>
  <si>
    <t>Healthcare practitioner and technical</t>
  </si>
  <si>
    <t>Healthcare support</t>
  </si>
  <si>
    <t>Protective service</t>
  </si>
  <si>
    <t>Food preparation and serving related</t>
  </si>
  <si>
    <t>Building and grounds cleaning and maintenance</t>
  </si>
  <si>
    <t>Personal care and service</t>
  </si>
  <si>
    <t>Sales and related</t>
  </si>
  <si>
    <t>Office and administrative support</t>
  </si>
  <si>
    <t>Farming, fishing, and forestry</t>
  </si>
  <si>
    <t>Construction and extraction</t>
  </si>
  <si>
    <t>Installation, maintenance, and repair</t>
  </si>
  <si>
    <t>Production</t>
  </si>
  <si>
    <t xml:space="preserve">Transportation and material moving </t>
  </si>
  <si>
    <t>Table C Share of employment and change in employment between February and April 2020, by race and sex</t>
  </si>
  <si>
    <t xml:space="preserve"> </t>
  </si>
  <si>
    <t>January</t>
  </si>
  <si>
    <t>White Men 20+ Years of Age</t>
  </si>
  <si>
    <t>TABLE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</si>
</sst>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left"/>
    </xf>
    <xf numFmtId="2" fontId="0" fillId="0" borderId="0" xfId="1" applyNumberFormat="1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3" fontId="0" fillId="0" borderId="0" xfId="0" applyNumberFormat="1"/>
    <xf numFmtId="43" fontId="0" fillId="0" borderId="0" xfId="2" applyFont="1" applyAlignment="1">
      <alignment horizontal="center"/>
    </xf>
    <xf numFmtId="0" fontId="0" fillId="0" borderId="1" xfId="0" applyBorder="1"/>
    <xf numFmtId="0" fontId="4" fillId="0" borderId="7" xfId="0" applyFont="1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0" fillId="0" borderId="0" xfId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0" borderId="0" xfId="0" applyNumberFormat="1"/>
    <xf numFmtId="0" fontId="0" fillId="0" borderId="10" xfId="0" applyBorder="1"/>
    <xf numFmtId="0" fontId="0" fillId="0" borderId="11" xfId="0" applyBorder="1"/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13" xfId="0" applyBorder="1"/>
    <xf numFmtId="0" fontId="0" fillId="0" borderId="8" xfId="0" applyBorder="1"/>
    <xf numFmtId="0" fontId="0" fillId="0" borderId="14" xfId="0" applyBorder="1"/>
    <xf numFmtId="0" fontId="3" fillId="0" borderId="15" xfId="0" applyFont="1" applyBorder="1" applyAlignment="1">
      <alignment vertical="center"/>
    </xf>
    <xf numFmtId="3" fontId="0" fillId="0" borderId="16" xfId="0" applyNumberFormat="1" applyBorder="1"/>
    <xf numFmtId="164" fontId="0" fillId="0" borderId="16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164" fontId="3" fillId="0" borderId="0" xfId="1" applyNumberFormat="1" applyFont="1"/>
    <xf numFmtId="9" fontId="0" fillId="0" borderId="0" xfId="1" applyFont="1"/>
    <xf numFmtId="164" fontId="1" fillId="0" borderId="0" xfId="1" applyNumberFormat="1" applyFont="1"/>
    <xf numFmtId="9" fontId="1" fillId="0" borderId="0" xfId="1" applyFont="1"/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left" indent="1"/>
    </xf>
    <xf numFmtId="164" fontId="0" fillId="0" borderId="10" xfId="1" applyNumberFormat="1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164" fontId="0" fillId="0" borderId="13" xfId="1" applyNumberFormat="1" applyFont="1" applyBorder="1" applyAlignment="1">
      <alignment horizontal="center"/>
    </xf>
    <xf numFmtId="0" fontId="3" fillId="0" borderId="15" xfId="0" applyFont="1" applyBorder="1"/>
    <xf numFmtId="165" fontId="0" fillId="0" borderId="20" xfId="2" applyNumberFormat="1" applyFont="1" applyBorder="1"/>
    <xf numFmtId="165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0" borderId="2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25" xfId="0" applyFont="1" applyBorder="1" applyAlignment="1">
      <alignment horizontal="centerContinuous"/>
    </xf>
    <xf numFmtId="0" fontId="6" fillId="0" borderId="24" xfId="0" applyFont="1" applyBorder="1"/>
    <xf numFmtId="0" fontId="6" fillId="0" borderId="0" xfId="0" applyFont="1"/>
    <xf numFmtId="0" fontId="6" fillId="0" borderId="25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164" fontId="6" fillId="0" borderId="0" xfId="1" applyNumberFormat="1" applyFont="1" applyBorder="1" applyAlignment="1">
      <alignment horizontal="left"/>
    </xf>
    <xf numFmtId="164" fontId="6" fillId="0" borderId="0" xfId="1" applyNumberFormat="1" applyFont="1" applyBorder="1"/>
    <xf numFmtId="166" fontId="9" fillId="0" borderId="0" xfId="1" applyNumberFormat="1" applyFont="1" applyBorder="1"/>
    <xf numFmtId="166" fontId="9" fillId="0" borderId="25" xfId="1" applyNumberFormat="1" applyFont="1" applyBorder="1"/>
    <xf numFmtId="0" fontId="6" fillId="0" borderId="24" xfId="0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7" fontId="9" fillId="0" borderId="0" xfId="1" applyNumberFormat="1" applyFont="1" applyBorder="1"/>
    <xf numFmtId="167" fontId="9" fillId="0" borderId="25" xfId="1" applyNumberFormat="1" applyFont="1" applyBorder="1"/>
    <xf numFmtId="0" fontId="10" fillId="0" borderId="24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Rates by Race and Gender, Jan.-Apr.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891096338176393E-2"/>
          <c:y val="0.29267914585598392"/>
          <c:w val="0.88355259868746838"/>
          <c:h val="0.57077337186039023"/>
        </c:manualLayout>
      </c:layout>
      <c:lineChart>
        <c:grouping val="standard"/>
        <c:varyColors val="0"/>
        <c:ser>
          <c:idx val="0"/>
          <c:order val="0"/>
          <c:tx>
            <c:strRef>
              <c:f>'[1] '!$A$7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'[1] '!$B$6:$E$6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'[1] '!$B$7:$E$7</c:f>
              <c:numCache>
                <c:formatCode>General</c:formatCode>
                <c:ptCount val="4"/>
                <c:pt idx="0">
                  <c:v>3.5999999999999997E-2</c:v>
                </c:pt>
                <c:pt idx="1">
                  <c:v>3.5000000000000003E-2</c:v>
                </c:pt>
                <c:pt idx="2">
                  <c:v>4.3999999999999997E-2</c:v>
                </c:pt>
                <c:pt idx="3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6-4FF5-8444-CE9A7D072DDD}"/>
            </c:ext>
          </c:extLst>
        </c:ser>
        <c:ser>
          <c:idx val="1"/>
          <c:order val="1"/>
          <c:tx>
            <c:strRef>
              <c:f>'[1] '!$A$8</c:f>
              <c:strCache>
                <c:ptCount val="1"/>
                <c:pt idx="0">
                  <c:v>Black Women 20+ Years of 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 '!$B$6:$E$6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'[1] '!$B$8:$E$8</c:f>
              <c:numCache>
                <c:formatCode>General</c:formatCode>
                <c:ptCount val="4"/>
                <c:pt idx="0">
                  <c:v>5.1999999999999998E-2</c:v>
                </c:pt>
                <c:pt idx="1">
                  <c:v>4.8000000000000001E-2</c:v>
                </c:pt>
                <c:pt idx="2">
                  <c:v>5.1999999999999998E-2</c:v>
                </c:pt>
                <c:pt idx="3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6-4FF5-8444-CE9A7D072DDD}"/>
            </c:ext>
          </c:extLst>
        </c:ser>
        <c:ser>
          <c:idx val="2"/>
          <c:order val="2"/>
          <c:tx>
            <c:strRef>
              <c:f>'[1] '!$A$9</c:f>
              <c:strCache>
                <c:ptCount val="1"/>
                <c:pt idx="0">
                  <c:v>Black Men 20+ Years of 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'[1] '!$B$6:$E$6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'[1] '!$B$9:$E$9</c:f>
              <c:numCache>
                <c:formatCode>General</c:formatCode>
                <c:ptCount val="4"/>
                <c:pt idx="0">
                  <c:v>5.6000000000000001E-2</c:v>
                </c:pt>
                <c:pt idx="1">
                  <c:v>5.8000000000000003E-2</c:v>
                </c:pt>
                <c:pt idx="2">
                  <c:v>7.0000000000000007E-2</c:v>
                </c:pt>
                <c:pt idx="3">
                  <c:v>0.161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06-4FF5-8444-CE9A7D072DDD}"/>
            </c:ext>
          </c:extLst>
        </c:ser>
        <c:ser>
          <c:idx val="3"/>
          <c:order val="3"/>
          <c:tx>
            <c:strRef>
              <c:f>'[1] '!$A$10</c:f>
              <c:strCache>
                <c:ptCount val="1"/>
                <c:pt idx="0">
                  <c:v>White Women 20+ Years of Age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'[1] '!$B$6:$E$6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'[1] '!$B$10:$E$10</c:f>
              <c:numCache>
                <c:formatCode>General</c:formatCode>
                <c:ptCount val="4"/>
                <c:pt idx="0">
                  <c:v>2.7E-2</c:v>
                </c:pt>
                <c:pt idx="1">
                  <c:v>2.8000000000000001E-2</c:v>
                </c:pt>
                <c:pt idx="2">
                  <c:v>3.5999999999999997E-2</c:v>
                </c:pt>
                <c:pt idx="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06-4FF5-8444-CE9A7D072DDD}"/>
            </c:ext>
          </c:extLst>
        </c:ser>
        <c:ser>
          <c:idx val="4"/>
          <c:order val="4"/>
          <c:tx>
            <c:strRef>
              <c:f>'[1] '!$A$11</c:f>
              <c:strCache>
                <c:ptCount val="1"/>
                <c:pt idx="0">
                  <c:v>White Men 20+ Years of Age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'[1] '!$B$6:$E$6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'[1] '!$B$11:$E$11</c:f>
              <c:numCache>
                <c:formatCode>General</c:formatCode>
                <c:ptCount val="4"/>
                <c:pt idx="0">
                  <c:v>2.9000000000000001E-2</c:v>
                </c:pt>
                <c:pt idx="1">
                  <c:v>2.9000000000000001E-2</c:v>
                </c:pt>
                <c:pt idx="2">
                  <c:v>3.6999999999999998E-2</c:v>
                </c:pt>
                <c:pt idx="3">
                  <c:v>0.124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06-4FF5-8444-CE9A7D072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72448"/>
        <c:axId val="431372776"/>
      </c:lineChart>
      <c:catAx>
        <c:axId val="43137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72776"/>
        <c:crosses val="autoZero"/>
        <c:auto val="1"/>
        <c:lblAlgn val="ctr"/>
        <c:lblOffset val="100"/>
        <c:noMultiLvlLbl val="0"/>
      </c:catAx>
      <c:valAx>
        <c:axId val="431372776"/>
        <c:scaling>
          <c:orientation val="minMax"/>
          <c:max val="0.16500000000000004"/>
          <c:min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7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480331</xdr:colOff>
      <xdr:row>25</xdr:row>
      <xdr:rowOff>117021</xdr:rowOff>
    </xdr:from>
    <xdr:to>
      <xdr:col>16</xdr:col>
      <xdr:colOff>438151</xdr:colOff>
      <xdr:row>46</xdr:row>
      <xdr:rowOff>62587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FDC028-7318-4D23-9D72-2FFB91C365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0.04397</cdr:x>
      <cdr:y>0.94034</cdr:y>
    </cdr:from>
    <cdr:to>
      <cdr:x>0.72478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FC3D445-AD2A-4887-9A76-3C682115D9F6}"/>
            </a:ext>
          </a:extLst>
        </cdr:cNvPr>
        <cdr:cNvSpPr txBox="1"/>
      </cdr:nvSpPr>
      <cdr:spPr>
        <a:xfrm xmlns:a="http://schemas.openxmlformats.org/drawingml/2006/main">
          <a:off x="231323" y="3603170"/>
          <a:ext cx="3581400" cy="228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Data Source: U.S. Dept.</a:t>
          </a:r>
          <a:r>
            <a:rPr lang="en-US" sz="1100" baseline="0"/>
            <a:t> of Labor, Bureau of Labor Statistics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econ\research\Papers\coronavirus\black_women\FE%20paper\COVID%20Impact%20on%20Job%20Losses%20Black%20Women-TABLES--FIGURES-REVISED-8-2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 "/>
      <sheetName val="Figures 1-2"/>
      <sheetName val="Figure 3-4"/>
      <sheetName val="Appendix I-Part 1"/>
      <sheetName val="Appendix 1-Part 2"/>
      <sheetName val=" 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January</v>
          </cell>
          <cell r="C6" t="str">
            <v>February</v>
          </cell>
          <cell r="D6" t="str">
            <v>March</v>
          </cell>
          <cell r="E6" t="str">
            <v>April</v>
          </cell>
        </row>
        <row r="7">
          <cell r="A7" t="str">
            <v>All</v>
          </cell>
          <cell r="B7">
            <v>3.5999999999999997E-2</v>
          </cell>
          <cell r="C7">
            <v>3.5000000000000003E-2</v>
          </cell>
          <cell r="D7">
            <v>4.3999999999999997E-2</v>
          </cell>
          <cell r="E7">
            <v>0.14699999999999999</v>
          </cell>
        </row>
        <row r="8">
          <cell r="A8" t="str">
            <v>Black Women 20+ Years of Age</v>
          </cell>
          <cell r="B8">
            <v>5.1999999999999998E-2</v>
          </cell>
          <cell r="C8">
            <v>4.8000000000000001E-2</v>
          </cell>
          <cell r="D8">
            <v>5.1999999999999998E-2</v>
          </cell>
          <cell r="E8">
            <v>0.16400000000000001</v>
          </cell>
        </row>
        <row r="9">
          <cell r="A9" t="str">
            <v>Black Men 20+ Years of Age</v>
          </cell>
          <cell r="B9">
            <v>5.6000000000000001E-2</v>
          </cell>
          <cell r="C9">
            <v>5.8000000000000003E-2</v>
          </cell>
          <cell r="D9">
            <v>7.0000000000000007E-2</v>
          </cell>
          <cell r="E9">
            <v>0.161</v>
          </cell>
        </row>
        <row r="10">
          <cell r="A10" t="str">
            <v>White Women 20+ Years of Age</v>
          </cell>
          <cell r="B10">
            <v>2.7E-2</v>
          </cell>
          <cell r="C10">
            <v>2.8000000000000001E-2</v>
          </cell>
          <cell r="D10">
            <v>3.5999999999999997E-2</v>
          </cell>
          <cell r="E10">
            <v>0.15</v>
          </cell>
        </row>
        <row r="11">
          <cell r="A11" t="str">
            <v>White Men 20+ Years of Age</v>
          </cell>
          <cell r="B11">
            <v>2.9000000000000001E-2</v>
          </cell>
          <cell r="C11">
            <v>2.9000000000000001E-2</v>
          </cell>
          <cell r="D11">
            <v>3.6999999999999998E-2</v>
          </cell>
          <cell r="E11">
            <v>0.124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workbookViewId="0">
      <selection activeCell="A2" sqref="A2"/>
    </sheetView>
  </sheetViews>
  <sheetFormatPr defaultRowHeight="14.4" x14ac:dyDescent="0.3"/>
  <cols>
    <col min="1" max="1" width="32.33203125" customWidth="1"/>
    <col min="2" max="2" width="10.88671875" customWidth="1"/>
    <col min="3" max="3" width="0" hidden="1" customWidth="1"/>
    <col min="5" max="5" width="10.44140625" customWidth="1"/>
    <col min="6" max="6" width="10.88671875" hidden="1" customWidth="1"/>
  </cols>
  <sheetData>
    <row r="2" spans="1:6" x14ac:dyDescent="0.3">
      <c r="A2" t="s">
        <v>114</v>
      </c>
    </row>
    <row r="3" spans="1:6" x14ac:dyDescent="0.3">
      <c r="A3" t="s">
        <v>9</v>
      </c>
    </row>
    <row r="4" spans="1:6" x14ac:dyDescent="0.3">
      <c r="A4" t="s">
        <v>10</v>
      </c>
    </row>
    <row r="7" spans="1:6" ht="72" x14ac:dyDescent="0.3">
      <c r="B7" s="4" t="s">
        <v>13</v>
      </c>
      <c r="C7" s="4" t="s">
        <v>0</v>
      </c>
      <c r="D7" s="4" t="s">
        <v>1</v>
      </c>
      <c r="E7" s="6" t="s">
        <v>15</v>
      </c>
      <c r="F7" s="6" t="s">
        <v>14</v>
      </c>
    </row>
    <row r="8" spans="1:6" x14ac:dyDescent="0.3">
      <c r="A8" s="2" t="s">
        <v>2</v>
      </c>
      <c r="B8" s="2"/>
      <c r="F8" s="7"/>
    </row>
    <row r="9" spans="1:6" x14ac:dyDescent="0.3">
      <c r="A9" s="1" t="s">
        <v>6</v>
      </c>
      <c r="B9" s="8">
        <v>4.8000000000000001E-2</v>
      </c>
      <c r="C9" s="3">
        <v>5.1999999999999998E-2</v>
      </c>
      <c r="D9" s="3">
        <v>0.16400000000000001</v>
      </c>
      <c r="E9" s="10">
        <f>D9-B9</f>
        <v>0.11600000000000001</v>
      </c>
      <c r="F9" s="11">
        <f>D9-C9</f>
        <v>0.11200000000000002</v>
      </c>
    </row>
    <row r="10" spans="1:6" x14ac:dyDescent="0.3">
      <c r="A10" s="1" t="s">
        <v>7</v>
      </c>
      <c r="B10" s="8">
        <v>2.8000000000000001E-2</v>
      </c>
      <c r="C10" s="3">
        <v>3.5999999999999997E-2</v>
      </c>
      <c r="D10" s="3">
        <v>0.15</v>
      </c>
      <c r="E10" s="10">
        <f t="shared" ref="E10:E12" si="0">D10-B10</f>
        <v>0.122</v>
      </c>
      <c r="F10" s="11">
        <f t="shared" ref="F10:F12" si="1">D10-C10</f>
        <v>0.11399999999999999</v>
      </c>
    </row>
    <row r="11" spans="1:6" x14ac:dyDescent="0.3">
      <c r="A11" s="1" t="s">
        <v>8</v>
      </c>
      <c r="B11" s="8">
        <v>5.8000000000000003E-2</v>
      </c>
      <c r="C11" s="3">
        <v>7.0000000000000007E-2</v>
      </c>
      <c r="D11" s="3">
        <v>0.161</v>
      </c>
      <c r="E11" s="10">
        <f t="shared" si="0"/>
        <v>0.10300000000000001</v>
      </c>
      <c r="F11" s="11">
        <f t="shared" si="1"/>
        <v>9.0999999999999998E-2</v>
      </c>
    </row>
    <row r="12" spans="1:6" x14ac:dyDescent="0.3">
      <c r="A12" s="1" t="s">
        <v>3</v>
      </c>
      <c r="B12" s="8">
        <v>3.5000000000000003E-2</v>
      </c>
      <c r="C12" s="3">
        <v>4.3999999999999997E-2</v>
      </c>
      <c r="D12" s="3">
        <v>0.14699999999999999</v>
      </c>
      <c r="E12" s="10">
        <f t="shared" si="0"/>
        <v>0.11199999999999999</v>
      </c>
      <c r="F12" s="11">
        <f t="shared" si="1"/>
        <v>0.10299999999999999</v>
      </c>
    </row>
    <row r="13" spans="1:6" ht="6.6" customHeight="1" x14ac:dyDescent="0.3">
      <c r="A13" s="1"/>
      <c r="B13" s="8"/>
      <c r="C13" s="3"/>
      <c r="D13" s="3"/>
      <c r="E13" s="10"/>
      <c r="F13" s="11"/>
    </row>
    <row r="14" spans="1:6" x14ac:dyDescent="0.3">
      <c r="A14" s="2" t="s">
        <v>4</v>
      </c>
      <c r="B14" s="9"/>
      <c r="C14" s="3"/>
      <c r="D14" s="3"/>
      <c r="E14" s="10"/>
      <c r="F14" s="11"/>
    </row>
    <row r="15" spans="1:6" x14ac:dyDescent="0.3">
      <c r="A15" s="1" t="s">
        <v>6</v>
      </c>
      <c r="B15" s="8">
        <v>0.63800000000000001</v>
      </c>
      <c r="C15" s="3">
        <v>0.61699999999999999</v>
      </c>
      <c r="D15" s="3">
        <v>0.59399999999999997</v>
      </c>
      <c r="E15" s="10">
        <f t="shared" ref="E15:E18" si="2">D15-B15</f>
        <v>-4.4000000000000039E-2</v>
      </c>
      <c r="F15" s="11">
        <f t="shared" ref="F15:F18" si="3">D15-C15</f>
        <v>-2.300000000000002E-2</v>
      </c>
    </row>
    <row r="16" spans="1:6" x14ac:dyDescent="0.3">
      <c r="A16" s="1" t="s">
        <v>7</v>
      </c>
      <c r="B16" s="8">
        <v>0.58199999999999996</v>
      </c>
      <c r="C16" s="3">
        <v>0.57799999999999996</v>
      </c>
      <c r="D16" s="3">
        <v>0.55400000000000005</v>
      </c>
      <c r="E16" s="10">
        <f t="shared" si="2"/>
        <v>-2.7999999999999914E-2</v>
      </c>
      <c r="F16" s="11">
        <f t="shared" si="3"/>
        <v>-2.399999999999991E-2</v>
      </c>
    </row>
    <row r="17" spans="1:6" x14ac:dyDescent="0.3">
      <c r="A17" s="1" t="s">
        <v>8</v>
      </c>
      <c r="B17" s="8">
        <v>0.68</v>
      </c>
      <c r="C17" s="3">
        <v>0.67700000000000005</v>
      </c>
      <c r="D17" s="3">
        <v>0.63400000000000001</v>
      </c>
      <c r="E17" s="10">
        <f t="shared" si="2"/>
        <v>-4.6000000000000041E-2</v>
      </c>
      <c r="F17" s="11">
        <f t="shared" si="3"/>
        <v>-4.3000000000000038E-2</v>
      </c>
    </row>
    <row r="18" spans="1:6" x14ac:dyDescent="0.3">
      <c r="A18" s="1" t="s">
        <v>3</v>
      </c>
      <c r="B18" s="8">
        <v>0.63400000000000001</v>
      </c>
      <c r="C18" s="3">
        <v>0.627</v>
      </c>
      <c r="D18" s="3">
        <v>0.60199999999999998</v>
      </c>
      <c r="E18" s="10">
        <f t="shared" si="2"/>
        <v>-3.2000000000000028E-2</v>
      </c>
      <c r="F18" s="11">
        <f t="shared" si="3"/>
        <v>-2.5000000000000022E-2</v>
      </c>
    </row>
    <row r="19" spans="1:6" ht="6" customHeight="1" x14ac:dyDescent="0.3">
      <c r="A19" s="1"/>
      <c r="B19" s="8"/>
      <c r="C19" s="3"/>
      <c r="D19" s="3"/>
      <c r="E19" s="10"/>
      <c r="F19" s="11"/>
    </row>
    <row r="20" spans="1:6" x14ac:dyDescent="0.3">
      <c r="A20" s="2" t="s">
        <v>5</v>
      </c>
      <c r="B20" s="9"/>
      <c r="C20" s="3"/>
      <c r="D20" s="3"/>
      <c r="E20" s="10"/>
      <c r="F20" s="11"/>
    </row>
    <row r="21" spans="1:6" x14ac:dyDescent="0.3">
      <c r="A21" s="1" t="s">
        <v>6</v>
      </c>
      <c r="B21" s="8">
        <v>0.60799999999999998</v>
      </c>
      <c r="C21" s="3">
        <v>0.58499999999999996</v>
      </c>
      <c r="D21" s="3">
        <v>0.496</v>
      </c>
      <c r="E21" s="10">
        <f t="shared" ref="E21:E24" si="4">D21-B21</f>
        <v>-0.11199999999999999</v>
      </c>
      <c r="F21" s="11">
        <f t="shared" ref="F21:F24" si="5">D21-C21</f>
        <v>-8.8999999999999968E-2</v>
      </c>
    </row>
    <row r="22" spans="1:6" x14ac:dyDescent="0.3">
      <c r="A22" s="1" t="s">
        <v>7</v>
      </c>
      <c r="B22" s="8">
        <v>0.56599999999999995</v>
      </c>
      <c r="C22" s="3">
        <v>0.55700000000000005</v>
      </c>
      <c r="D22" s="3">
        <v>0.47099999999999997</v>
      </c>
      <c r="E22" s="10">
        <f t="shared" si="4"/>
        <v>-9.4999999999999973E-2</v>
      </c>
      <c r="F22" s="11">
        <f t="shared" si="5"/>
        <v>-8.6000000000000076E-2</v>
      </c>
    </row>
    <row r="23" spans="1:6" x14ac:dyDescent="0.3">
      <c r="A23" s="1" t="s">
        <v>8</v>
      </c>
      <c r="B23" s="8">
        <v>0.64</v>
      </c>
      <c r="C23" s="3">
        <v>0.63</v>
      </c>
      <c r="D23" s="3">
        <v>0.53200000000000003</v>
      </c>
      <c r="E23" s="10">
        <f t="shared" si="4"/>
        <v>-0.10799999999999998</v>
      </c>
      <c r="F23" s="11">
        <f t="shared" si="5"/>
        <v>-9.7999999999999976E-2</v>
      </c>
    </row>
    <row r="24" spans="1:6" x14ac:dyDescent="0.3">
      <c r="A24" s="1" t="s">
        <v>3</v>
      </c>
      <c r="B24" s="8">
        <v>0.61099999999999999</v>
      </c>
      <c r="C24" s="3">
        <v>0.6</v>
      </c>
      <c r="D24" s="3">
        <v>0.51300000000000001</v>
      </c>
      <c r="E24" s="10">
        <f t="shared" si="4"/>
        <v>-9.7999999999999976E-2</v>
      </c>
      <c r="F24" s="11">
        <f t="shared" si="5"/>
        <v>-8.6999999999999966E-2</v>
      </c>
    </row>
    <row r="27" spans="1:6" x14ac:dyDescent="0.3">
      <c r="A27" s="5" t="s">
        <v>11</v>
      </c>
      <c r="B27" s="5"/>
    </row>
    <row r="28" spans="1:6" x14ac:dyDescent="0.3">
      <c r="A28" s="5" t="s">
        <v>12</v>
      </c>
      <c r="B28" s="5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U227"/>
  <sheetViews>
    <sheetView topLeftCell="B28" workbookViewId="0">
      <selection activeCell="B34" sqref="B34"/>
    </sheetView>
  </sheetViews>
  <sheetFormatPr defaultRowHeight="14.4" x14ac:dyDescent="0.3"/>
  <cols>
    <col min="2" max="2" width="57.33203125" bestFit="1" customWidth="1"/>
    <col min="3" max="12" width="12.44140625" customWidth="1"/>
    <col min="13" max="14" width="10.109375" bestFit="1" customWidth="1"/>
    <col min="15" max="15" width="9.88671875" bestFit="1" customWidth="1"/>
    <col min="16" max="16" width="10.88671875" bestFit="1" customWidth="1"/>
    <col min="17" max="17" width="9.88671875" bestFit="1" customWidth="1"/>
    <col min="18" max="19" width="10.88671875" bestFit="1" customWidth="1"/>
    <col min="21" max="21" width="57.33203125" bestFit="1" customWidth="1"/>
  </cols>
  <sheetData>
    <row r="1" spans="2:47" ht="15.6" x14ac:dyDescent="0.3">
      <c r="C1" s="89" t="s">
        <v>13</v>
      </c>
      <c r="D1" s="89"/>
      <c r="E1" s="89"/>
      <c r="F1" s="89"/>
      <c r="G1" s="89" t="s">
        <v>0</v>
      </c>
      <c r="H1" s="89"/>
      <c r="I1" s="89"/>
      <c r="J1" s="89"/>
      <c r="K1" s="89" t="s">
        <v>1</v>
      </c>
      <c r="L1" s="89"/>
      <c r="M1" s="89"/>
      <c r="N1" s="89"/>
      <c r="O1" s="89" t="s">
        <v>16</v>
      </c>
      <c r="P1" s="89"/>
      <c r="Q1" s="89"/>
      <c r="R1" s="89"/>
      <c r="S1" s="12"/>
      <c r="T1" s="12"/>
      <c r="U1" s="12"/>
      <c r="V1" s="12"/>
      <c r="W1" s="12"/>
      <c r="X1" s="89" t="s">
        <v>16</v>
      </c>
      <c r="Y1" s="89"/>
      <c r="Z1" s="89"/>
      <c r="AA1" s="89"/>
    </row>
    <row r="2" spans="2:47" ht="28.8" x14ac:dyDescent="0.3">
      <c r="B2" s="13" t="s">
        <v>17</v>
      </c>
      <c r="C2" s="14" t="s">
        <v>18</v>
      </c>
      <c r="D2" s="14" t="s">
        <v>19</v>
      </c>
      <c r="E2" s="14" t="s">
        <v>20</v>
      </c>
      <c r="F2" s="14" t="s">
        <v>21</v>
      </c>
      <c r="G2" s="14" t="s">
        <v>18</v>
      </c>
      <c r="H2" s="14" t="s">
        <v>19</v>
      </c>
      <c r="I2" s="14" t="s">
        <v>20</v>
      </c>
      <c r="J2" s="14" t="s">
        <v>21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18</v>
      </c>
      <c r="P2" s="14" t="s">
        <v>19</v>
      </c>
      <c r="Q2" s="14" t="s">
        <v>20</v>
      </c>
      <c r="R2" s="14" t="s">
        <v>21</v>
      </c>
      <c r="S2" s="14" t="s">
        <v>22</v>
      </c>
      <c r="T2" s="14"/>
      <c r="U2" s="14"/>
      <c r="V2" s="14"/>
      <c r="W2" s="14"/>
      <c r="X2" s="14" t="s">
        <v>18</v>
      </c>
      <c r="Y2" s="14" t="s">
        <v>19</v>
      </c>
      <c r="Z2" s="14" t="s">
        <v>20</v>
      </c>
      <c r="AA2" s="14" t="s">
        <v>21</v>
      </c>
      <c r="AB2" s="14" t="s">
        <v>22</v>
      </c>
      <c r="AC2" t="s">
        <v>18</v>
      </c>
      <c r="AD2" t="s">
        <v>23</v>
      </c>
      <c r="AE2" t="s">
        <v>20</v>
      </c>
      <c r="AF2" t="s">
        <v>21</v>
      </c>
    </row>
    <row r="3" spans="2:47" x14ac:dyDescent="0.3">
      <c r="B3" s="15" t="s">
        <v>24</v>
      </c>
      <c r="C3" s="16">
        <v>32133</v>
      </c>
      <c r="D3" s="16">
        <v>222407</v>
      </c>
      <c r="E3" s="16">
        <v>69277</v>
      </c>
      <c r="F3" s="16">
        <v>945510</v>
      </c>
      <c r="G3" s="16">
        <v>35280</v>
      </c>
      <c r="H3" s="16">
        <v>254681</v>
      </c>
      <c r="I3" s="16">
        <v>100572</v>
      </c>
      <c r="J3" s="16">
        <v>949461</v>
      </c>
      <c r="K3" s="16">
        <v>40592</v>
      </c>
      <c r="L3" s="16">
        <v>216382</v>
      </c>
      <c r="M3" s="16">
        <v>86803</v>
      </c>
      <c r="N3" s="16">
        <v>992775</v>
      </c>
      <c r="O3" s="16">
        <f t="shared" ref="O3:R23" si="0">K3-C3</f>
        <v>8459</v>
      </c>
      <c r="P3" s="16">
        <f t="shared" si="0"/>
        <v>-6025</v>
      </c>
      <c r="Q3" s="16">
        <f t="shared" si="0"/>
        <v>17526</v>
      </c>
      <c r="R3" s="16">
        <f t="shared" si="0"/>
        <v>47265</v>
      </c>
      <c r="S3" s="16">
        <f t="shared" ref="S3:S23" si="1">SUM(K3:N3)-SUM(C3:F3)</f>
        <v>67225</v>
      </c>
      <c r="T3" s="3">
        <f t="shared" ref="T3:T23" si="2">S3/S$24</f>
        <v>-2.0951038459374855E-3</v>
      </c>
      <c r="U3" s="16"/>
      <c r="V3" s="16"/>
      <c r="W3" s="16"/>
      <c r="X3" s="3">
        <f t="shared" ref="X3:AA22" si="3">(K3-C3)/C3</f>
        <v>0.26324961877197894</v>
      </c>
      <c r="Y3" s="3">
        <f t="shared" si="3"/>
        <v>-2.7089974686048551E-2</v>
      </c>
      <c r="Z3" s="3">
        <f t="shared" si="3"/>
        <v>0.25298439597557631</v>
      </c>
      <c r="AA3" s="3">
        <f t="shared" si="3"/>
        <v>4.9988894882127106E-2</v>
      </c>
      <c r="AB3" s="3">
        <f t="shared" ref="AB3:AB24" si="4">SUM(K3:N3)/SUM(C3:F3)-1</f>
        <v>5.2961136098105488E-2</v>
      </c>
      <c r="AC3" s="17">
        <f t="shared" ref="AC3:AC24" si="5">C3/SUM($C3:$F3)/C$26</f>
        <v>0.36315470720902998</v>
      </c>
      <c r="AD3" s="17">
        <f t="shared" ref="AD3:AD24" si="6">D3/SUM($C3:$F3)/D$26</f>
        <v>0.48653756488725264</v>
      </c>
      <c r="AE3" s="17">
        <f t="shared" ref="AE3:AF23" si="7">E3/SUM($C3:$F3)/E$26</f>
        <v>0.89176387307205207</v>
      </c>
      <c r="AF3" s="17">
        <f t="shared" si="7"/>
        <v>1.4635545397189267</v>
      </c>
      <c r="AJ3" s="3">
        <f t="shared" ref="AJ3:AM23" si="8">K3/K$24</f>
        <v>5.0033088743282259E-3</v>
      </c>
      <c r="AK3" s="3">
        <f t="shared" si="8"/>
        <v>5.076711646382218E-3</v>
      </c>
      <c r="AL3" s="3">
        <f t="shared" si="8"/>
        <v>1.181086237949901E-2</v>
      </c>
      <c r="AM3" s="3">
        <f t="shared" si="8"/>
        <v>1.549745072379663E-2</v>
      </c>
      <c r="AN3" s="3">
        <f t="shared" ref="AN3:AN23" si="9">SUM(K3:N3)/SUM(K$24:N$24)</f>
        <v>1.0942297814425522E-2</v>
      </c>
      <c r="AR3" s="16"/>
      <c r="AS3" s="16"/>
      <c r="AT3" s="16"/>
      <c r="AU3" s="16"/>
    </row>
    <row r="4" spans="2:47" x14ac:dyDescent="0.3">
      <c r="B4" s="15" t="s">
        <v>25</v>
      </c>
      <c r="C4" s="16">
        <v>46046</v>
      </c>
      <c r="D4" s="16">
        <v>582244</v>
      </c>
      <c r="E4" s="16">
        <v>74060</v>
      </c>
      <c r="F4" s="16">
        <v>1573709</v>
      </c>
      <c r="G4" s="16">
        <v>38707</v>
      </c>
      <c r="H4" s="16">
        <v>526287</v>
      </c>
      <c r="I4" s="16">
        <v>80442</v>
      </c>
      <c r="J4" s="16">
        <v>1558445</v>
      </c>
      <c r="K4" s="16">
        <v>21997</v>
      </c>
      <c r="L4" s="16">
        <v>520053</v>
      </c>
      <c r="M4" s="16">
        <v>66437</v>
      </c>
      <c r="N4" s="16">
        <v>1595660</v>
      </c>
      <c r="O4" s="16">
        <f t="shared" si="0"/>
        <v>-24049</v>
      </c>
      <c r="P4" s="16">
        <f t="shared" si="0"/>
        <v>-62191</v>
      </c>
      <c r="Q4" s="16">
        <f t="shared" si="0"/>
        <v>-7623</v>
      </c>
      <c r="R4" s="16">
        <f t="shared" si="0"/>
        <v>21951</v>
      </c>
      <c r="S4" s="16">
        <f t="shared" si="1"/>
        <v>-71912</v>
      </c>
      <c r="T4" s="3">
        <f t="shared" si="2"/>
        <v>2.2411767611611221E-3</v>
      </c>
      <c r="U4" s="16"/>
      <c r="V4" s="16"/>
      <c r="W4" s="16"/>
      <c r="X4" s="3">
        <f t="shared" si="3"/>
        <v>-0.52228206576032665</v>
      </c>
      <c r="Y4" s="3">
        <f t="shared" si="3"/>
        <v>-0.10681260777268636</v>
      </c>
      <c r="Z4" s="3">
        <f t="shared" si="3"/>
        <v>-0.10293005671077504</v>
      </c>
      <c r="AA4" s="3">
        <f t="shared" si="3"/>
        <v>1.3948576261557887E-2</v>
      </c>
      <c r="AB4" s="3">
        <f t="shared" si="4"/>
        <v>-3.1594963047970159E-2</v>
      </c>
      <c r="AC4" s="17">
        <f t="shared" si="5"/>
        <v>0.29021664379686846</v>
      </c>
      <c r="AD4" s="17">
        <f t="shared" si="6"/>
        <v>0.71033456725021049</v>
      </c>
      <c r="AE4" s="17">
        <f t="shared" si="7"/>
        <v>0.53166064268421476</v>
      </c>
      <c r="AF4" s="17">
        <f t="shared" si="7"/>
        <v>1.3584924080411982</v>
      </c>
      <c r="AJ4" s="3">
        <f t="shared" si="8"/>
        <v>2.7113171390569075E-3</v>
      </c>
      <c r="AK4" s="3">
        <f t="shared" si="8"/>
        <v>1.2201380529970199E-2</v>
      </c>
      <c r="AL4" s="3">
        <f t="shared" si="8"/>
        <v>9.0397597307325297E-3</v>
      </c>
      <c r="AM4" s="3">
        <f t="shared" si="8"/>
        <v>2.4908627052386823E-2</v>
      </c>
      <c r="AN4" s="3">
        <f t="shared" si="9"/>
        <v>1.8045263409708391E-2</v>
      </c>
      <c r="AR4" s="16"/>
      <c r="AS4" s="16"/>
      <c r="AT4" s="16"/>
      <c r="AU4" s="16"/>
    </row>
    <row r="5" spans="2:47" x14ac:dyDescent="0.3">
      <c r="B5" s="15" t="s">
        <v>26</v>
      </c>
      <c r="C5" s="16">
        <v>79691</v>
      </c>
      <c r="D5" s="16">
        <v>971851</v>
      </c>
      <c r="E5" s="16">
        <v>678238</v>
      </c>
      <c r="F5" s="16">
        <v>9099690</v>
      </c>
      <c r="G5" s="16">
        <v>72106</v>
      </c>
      <c r="H5" s="16">
        <v>1032827</v>
      </c>
      <c r="I5" s="16">
        <v>659139</v>
      </c>
      <c r="J5" s="16">
        <v>8643406</v>
      </c>
      <c r="K5" s="16">
        <v>53762</v>
      </c>
      <c r="L5" s="16">
        <v>833943</v>
      </c>
      <c r="M5" s="16">
        <v>418490</v>
      </c>
      <c r="N5" s="16">
        <v>6960755</v>
      </c>
      <c r="O5" s="16">
        <f t="shared" si="0"/>
        <v>-25929</v>
      </c>
      <c r="P5" s="16">
        <f t="shared" si="0"/>
        <v>-137908</v>
      </c>
      <c r="Q5" s="16">
        <f t="shared" si="0"/>
        <v>-259748</v>
      </c>
      <c r="R5" s="16">
        <f t="shared" si="0"/>
        <v>-2138935</v>
      </c>
      <c r="S5" s="16">
        <f t="shared" si="1"/>
        <v>-2562520</v>
      </c>
      <c r="T5" s="3">
        <f t="shared" si="2"/>
        <v>7.9862335549151731E-2</v>
      </c>
      <c r="U5" s="16"/>
      <c r="V5" s="16"/>
      <c r="W5" s="16"/>
      <c r="X5" s="3">
        <f t="shared" si="3"/>
        <v>-0.32536923868441858</v>
      </c>
      <c r="Y5" s="3">
        <f t="shared" si="3"/>
        <v>-0.14190241096629011</v>
      </c>
      <c r="Z5" s="3">
        <f t="shared" si="3"/>
        <v>-0.38297470799335925</v>
      </c>
      <c r="AA5" s="3">
        <f t="shared" si="3"/>
        <v>-0.23505580959351363</v>
      </c>
      <c r="AB5" s="3">
        <f t="shared" si="4"/>
        <v>-0.23662469169774702</v>
      </c>
      <c r="AC5" s="17">
        <f t="shared" si="5"/>
        <v>0.10556403838833298</v>
      </c>
      <c r="AD5" s="17">
        <f t="shared" si="6"/>
        <v>0.24919190292568039</v>
      </c>
      <c r="AE5" s="17">
        <f t="shared" si="7"/>
        <v>1.0233147542955754</v>
      </c>
      <c r="AF5" s="17">
        <f t="shared" si="7"/>
        <v>1.650956755522331</v>
      </c>
      <c r="AJ5" s="3">
        <f t="shared" si="8"/>
        <v>6.6266232681719073E-3</v>
      </c>
      <c r="AK5" s="3">
        <f t="shared" si="8"/>
        <v>1.95658055684804E-2</v>
      </c>
      <c r="AL5" s="3">
        <f t="shared" si="8"/>
        <v>5.694190059325762E-2</v>
      </c>
      <c r="AM5" s="3">
        <f t="shared" si="8"/>
        <v>0.10865901902537937</v>
      </c>
      <c r="AN5" s="3">
        <f t="shared" si="9"/>
        <v>6.7681189296761424E-2</v>
      </c>
      <c r="AR5" s="16"/>
      <c r="AS5" s="16"/>
      <c r="AT5" s="16"/>
      <c r="AU5" s="16"/>
    </row>
    <row r="6" spans="2:47" x14ac:dyDescent="0.3">
      <c r="B6" s="15" t="s">
        <v>27</v>
      </c>
      <c r="C6" s="16">
        <v>83089</v>
      </c>
      <c r="D6" s="16">
        <v>534797</v>
      </c>
      <c r="E6" s="16">
        <v>16380</v>
      </c>
      <c r="F6" s="16">
        <v>121531</v>
      </c>
      <c r="G6" s="16">
        <v>78007</v>
      </c>
      <c r="H6" s="16">
        <v>483270</v>
      </c>
      <c r="I6" s="16">
        <v>16623</v>
      </c>
      <c r="J6" s="16">
        <v>94669</v>
      </c>
      <c r="K6" s="16">
        <v>34456</v>
      </c>
      <c r="L6" s="16">
        <v>283802</v>
      </c>
      <c r="M6" s="16">
        <v>3138</v>
      </c>
      <c r="N6" s="16">
        <v>81466</v>
      </c>
      <c r="O6" s="16">
        <f t="shared" si="0"/>
        <v>-48633</v>
      </c>
      <c r="P6" s="16">
        <f t="shared" si="0"/>
        <v>-250995</v>
      </c>
      <c r="Q6" s="16">
        <f t="shared" si="0"/>
        <v>-13242</v>
      </c>
      <c r="R6" s="16">
        <f t="shared" si="0"/>
        <v>-40065</v>
      </c>
      <c r="S6" s="16">
        <f t="shared" si="1"/>
        <v>-352935</v>
      </c>
      <c r="T6" s="3">
        <f t="shared" si="2"/>
        <v>1.0999412061970195E-2</v>
      </c>
      <c r="U6" s="16"/>
      <c r="V6" s="16"/>
      <c r="W6" s="16"/>
      <c r="X6" s="3">
        <f t="shared" si="3"/>
        <v>-0.58531213518034875</v>
      </c>
      <c r="Y6" s="3">
        <f t="shared" si="3"/>
        <v>-0.4693276140292485</v>
      </c>
      <c r="Z6" s="3">
        <f t="shared" si="3"/>
        <v>-0.80842490842490844</v>
      </c>
      <c r="AA6" s="3">
        <f t="shared" si="3"/>
        <v>-0.32966897334836381</v>
      </c>
      <c r="AB6" s="3">
        <f t="shared" si="4"/>
        <v>-0.46697062835655601</v>
      </c>
      <c r="AC6" s="17">
        <f t="shared" si="5"/>
        <v>1.5770747930637115</v>
      </c>
      <c r="AD6" s="17">
        <f t="shared" si="6"/>
        <v>1.9648311822693691</v>
      </c>
      <c r="AE6" s="17">
        <f t="shared" si="7"/>
        <v>0.35411396453173738</v>
      </c>
      <c r="AF6" s="17">
        <f t="shared" si="7"/>
        <v>0.31593534177540428</v>
      </c>
      <c r="AJ6" s="3">
        <f t="shared" si="8"/>
        <v>4.2469947421623312E-3</v>
      </c>
      <c r="AK6" s="3">
        <f t="shared" si="8"/>
        <v>6.6585063390973663E-3</v>
      </c>
      <c r="AL6" s="3">
        <f t="shared" si="8"/>
        <v>4.2697241047968271E-4</v>
      </c>
      <c r="AM6" s="3">
        <f t="shared" si="8"/>
        <v>1.271703377567743E-3</v>
      </c>
      <c r="AN6" s="3">
        <f t="shared" si="9"/>
        <v>3.2982150953461552E-3</v>
      </c>
      <c r="AR6" s="16"/>
      <c r="AS6" s="16"/>
      <c r="AT6" s="16"/>
      <c r="AU6" s="16"/>
    </row>
    <row r="7" spans="2:47" x14ac:dyDescent="0.3">
      <c r="B7" s="15" t="s">
        <v>28</v>
      </c>
      <c r="C7" s="16">
        <v>93218</v>
      </c>
      <c r="D7" s="16">
        <v>853303</v>
      </c>
      <c r="E7" s="16">
        <v>168211</v>
      </c>
      <c r="F7" s="16">
        <v>2410213</v>
      </c>
      <c r="G7" s="16">
        <v>95173</v>
      </c>
      <c r="H7" s="16">
        <v>684768</v>
      </c>
      <c r="I7" s="16">
        <v>232079</v>
      </c>
      <c r="J7" s="16">
        <v>2325982</v>
      </c>
      <c r="K7" s="16">
        <v>86436</v>
      </c>
      <c r="L7" s="16">
        <v>690127</v>
      </c>
      <c r="M7" s="16">
        <v>262576</v>
      </c>
      <c r="N7" s="16">
        <v>1988491</v>
      </c>
      <c r="O7" s="16">
        <f t="shared" si="0"/>
        <v>-6782</v>
      </c>
      <c r="P7" s="16">
        <f t="shared" si="0"/>
        <v>-163176</v>
      </c>
      <c r="Q7" s="16">
        <f t="shared" si="0"/>
        <v>94365</v>
      </c>
      <c r="R7" s="16">
        <f t="shared" si="0"/>
        <v>-421722</v>
      </c>
      <c r="S7" s="16">
        <f t="shared" si="1"/>
        <v>-497315</v>
      </c>
      <c r="T7" s="3">
        <f t="shared" si="2"/>
        <v>1.5499093628001495E-2</v>
      </c>
      <c r="U7" s="16"/>
      <c r="V7" s="16"/>
      <c r="W7" s="16"/>
      <c r="X7" s="3">
        <f t="shared" si="3"/>
        <v>-7.275418910510846E-2</v>
      </c>
      <c r="Y7" s="3">
        <f t="shared" si="3"/>
        <v>-0.19122867258172069</v>
      </c>
      <c r="Z7" s="3">
        <f t="shared" si="3"/>
        <v>0.56099184952232617</v>
      </c>
      <c r="AA7" s="3">
        <f t="shared" si="3"/>
        <v>-0.1749729173313728</v>
      </c>
      <c r="AB7" s="3">
        <f t="shared" si="4"/>
        <v>-0.14108447082153053</v>
      </c>
      <c r="AC7" s="17">
        <f t="shared" si="5"/>
        <v>0.37936857890621917</v>
      </c>
      <c r="AD7" s="17">
        <f t="shared" si="6"/>
        <v>0.67219050051425888</v>
      </c>
      <c r="AE7" s="17">
        <f t="shared" si="7"/>
        <v>0.7797158587452343</v>
      </c>
      <c r="AF7" s="17">
        <f t="shared" si="7"/>
        <v>1.3434434255033967</v>
      </c>
      <c r="AJ7" s="3">
        <f t="shared" si="8"/>
        <v>1.0653971370256074E-2</v>
      </c>
      <c r="AK7" s="3">
        <f t="shared" si="8"/>
        <v>1.6191623048048456E-2</v>
      </c>
      <c r="AL7" s="3">
        <f t="shared" si="8"/>
        <v>3.5727440297677875E-2</v>
      </c>
      <c r="AM7" s="3">
        <f t="shared" si="8"/>
        <v>3.1040811147755618E-2</v>
      </c>
      <c r="AN7" s="3">
        <f t="shared" si="9"/>
        <v>2.4787085823738352E-2</v>
      </c>
      <c r="AR7" s="16"/>
      <c r="AS7" s="16"/>
      <c r="AT7" s="16"/>
      <c r="AU7" s="16"/>
    </row>
    <row r="8" spans="2:47" x14ac:dyDescent="0.3">
      <c r="B8" s="15" t="s">
        <v>29</v>
      </c>
      <c r="C8" s="16">
        <v>130671</v>
      </c>
      <c r="D8" s="16">
        <v>1135221</v>
      </c>
      <c r="E8" s="16">
        <v>231523</v>
      </c>
      <c r="F8" s="16">
        <v>1716885</v>
      </c>
      <c r="G8" s="16">
        <v>168004</v>
      </c>
      <c r="H8" s="16">
        <v>1156228</v>
      </c>
      <c r="I8" s="16">
        <v>197290</v>
      </c>
      <c r="J8" s="16">
        <v>1642457</v>
      </c>
      <c r="K8" s="16">
        <v>40620</v>
      </c>
      <c r="L8" s="16">
        <v>577944</v>
      </c>
      <c r="M8" s="16">
        <v>64982</v>
      </c>
      <c r="N8" s="16">
        <v>758780</v>
      </c>
      <c r="O8" s="16">
        <f t="shared" si="0"/>
        <v>-90051</v>
      </c>
      <c r="P8" s="16">
        <f t="shared" si="0"/>
        <v>-557277</v>
      </c>
      <c r="Q8" s="16">
        <f t="shared" si="0"/>
        <v>-166541</v>
      </c>
      <c r="R8" s="16">
        <f t="shared" si="0"/>
        <v>-958105</v>
      </c>
      <c r="S8" s="16">
        <f t="shared" si="1"/>
        <v>-1771974</v>
      </c>
      <c r="T8" s="3">
        <f t="shared" si="2"/>
        <v>5.5224537631851686E-2</v>
      </c>
      <c r="U8" s="16"/>
      <c r="V8" s="16"/>
      <c r="W8" s="16"/>
      <c r="X8" s="3">
        <f t="shared" si="3"/>
        <v>-0.68914296209564474</v>
      </c>
      <c r="Y8" s="3">
        <f t="shared" si="3"/>
        <v>-0.49089736712058707</v>
      </c>
      <c r="Z8" s="3">
        <f t="shared" si="3"/>
        <v>-0.71932810131174874</v>
      </c>
      <c r="AA8" s="3">
        <f t="shared" si="3"/>
        <v>-0.55804844238257079</v>
      </c>
      <c r="AB8" s="3">
        <f t="shared" si="4"/>
        <v>-0.55127834987400059</v>
      </c>
      <c r="AC8" s="17">
        <f t="shared" si="5"/>
        <v>0.5831855146499817</v>
      </c>
      <c r="AD8" s="17">
        <f t="shared" si="6"/>
        <v>0.98069836507076613</v>
      </c>
      <c r="AE8" s="17">
        <f t="shared" si="7"/>
        <v>1.1769067476529824</v>
      </c>
      <c r="AF8" s="17">
        <f t="shared" si="7"/>
        <v>1.0494725914955307</v>
      </c>
      <c r="AJ8" s="3">
        <f t="shared" si="8"/>
        <v>5.0067601122194653E-3</v>
      </c>
      <c r="AK8" s="3">
        <f t="shared" si="8"/>
        <v>1.3559607711162318E-2</v>
      </c>
      <c r="AL8" s="3">
        <f t="shared" si="8"/>
        <v>8.8417849514948188E-3</v>
      </c>
      <c r="AM8" s="3">
        <f t="shared" si="8"/>
        <v>1.1844733862357942E-2</v>
      </c>
      <c r="AN8" s="3">
        <f t="shared" si="9"/>
        <v>1.180826532562078E-2</v>
      </c>
      <c r="AR8" s="16"/>
      <c r="AS8" s="16"/>
      <c r="AT8" s="16"/>
      <c r="AU8" s="16"/>
    </row>
    <row r="9" spans="2:47" x14ac:dyDescent="0.3">
      <c r="B9" s="15" t="s">
        <v>30</v>
      </c>
      <c r="C9" s="16">
        <v>155538</v>
      </c>
      <c r="D9" s="16">
        <v>1269446</v>
      </c>
      <c r="E9" s="16">
        <v>207802</v>
      </c>
      <c r="F9" s="16">
        <v>1586315</v>
      </c>
      <c r="G9" s="16">
        <v>154250</v>
      </c>
      <c r="H9" s="16">
        <v>1215832</v>
      </c>
      <c r="I9" s="16">
        <v>203169</v>
      </c>
      <c r="J9" s="16">
        <v>1426249</v>
      </c>
      <c r="K9" s="16">
        <v>98004</v>
      </c>
      <c r="L9" s="16">
        <v>996822</v>
      </c>
      <c r="M9" s="16">
        <v>112374</v>
      </c>
      <c r="N9" s="16">
        <v>1314226</v>
      </c>
      <c r="O9" s="16">
        <f t="shared" si="0"/>
        <v>-57534</v>
      </c>
      <c r="P9" s="16">
        <f t="shared" si="0"/>
        <v>-272624</v>
      </c>
      <c r="Q9" s="16">
        <f t="shared" si="0"/>
        <v>-95428</v>
      </c>
      <c r="R9" s="16">
        <f t="shared" si="0"/>
        <v>-272089</v>
      </c>
      <c r="S9" s="16">
        <f t="shared" si="1"/>
        <v>-697675</v>
      </c>
      <c r="T9" s="3">
        <f t="shared" si="2"/>
        <v>2.1743422472509263E-2</v>
      </c>
      <c r="U9" s="16"/>
      <c r="V9" s="16"/>
      <c r="W9" s="16"/>
      <c r="X9" s="3">
        <f t="shared" si="3"/>
        <v>-0.36990317478686879</v>
      </c>
      <c r="Y9" s="3">
        <f t="shared" si="3"/>
        <v>-0.21475824887391823</v>
      </c>
      <c r="Z9" s="3">
        <f t="shared" si="3"/>
        <v>-0.45922560899317622</v>
      </c>
      <c r="AA9" s="3">
        <f t="shared" si="3"/>
        <v>-0.17152267992170533</v>
      </c>
      <c r="AB9" s="3">
        <f t="shared" si="4"/>
        <v>-0.21672976399311483</v>
      </c>
      <c r="AC9" s="17">
        <f t="shared" si="5"/>
        <v>0.69313180794503615</v>
      </c>
      <c r="AD9" s="17">
        <f t="shared" si="6"/>
        <v>1.0950175297697964</v>
      </c>
      <c r="AE9" s="17">
        <f t="shared" si="7"/>
        <v>1.0547497715952971</v>
      </c>
      <c r="AF9" s="17">
        <f t="shared" si="7"/>
        <v>0.96821349309359539</v>
      </c>
      <c r="AJ9" s="3">
        <f t="shared" si="8"/>
        <v>1.2079825653322414E-2</v>
      </c>
      <c r="AK9" s="3">
        <f t="shared" si="8"/>
        <v>2.3387240420968545E-2</v>
      </c>
      <c r="AL9" s="3">
        <f t="shared" si="8"/>
        <v>1.5290184083889057E-2</v>
      </c>
      <c r="AM9" s="3">
        <f t="shared" si="8"/>
        <v>2.0515376268472059E-2</v>
      </c>
      <c r="AN9" s="3">
        <f t="shared" si="9"/>
        <v>2.0642813904012479E-2</v>
      </c>
      <c r="AR9" s="16"/>
      <c r="AS9" s="16"/>
      <c r="AT9" s="16"/>
      <c r="AU9" s="16"/>
    </row>
    <row r="10" spans="2:47" x14ac:dyDescent="0.3">
      <c r="B10" s="15" t="s">
        <v>31</v>
      </c>
      <c r="C10" s="16">
        <v>198403</v>
      </c>
      <c r="D10" s="16">
        <v>816925</v>
      </c>
      <c r="E10" s="16">
        <v>177150</v>
      </c>
      <c r="F10" s="16">
        <v>1594306</v>
      </c>
      <c r="G10" s="16">
        <v>163455</v>
      </c>
      <c r="H10" s="16">
        <v>883597</v>
      </c>
      <c r="I10" s="16">
        <v>180171</v>
      </c>
      <c r="J10" s="16">
        <v>1600125</v>
      </c>
      <c r="K10" s="16">
        <v>115588</v>
      </c>
      <c r="L10" s="16">
        <v>745668</v>
      </c>
      <c r="M10" s="16">
        <v>150625</v>
      </c>
      <c r="N10" s="16">
        <v>1370212</v>
      </c>
      <c r="O10" s="16">
        <f t="shared" si="0"/>
        <v>-82815</v>
      </c>
      <c r="P10" s="16">
        <f t="shared" si="0"/>
        <v>-71257</v>
      </c>
      <c r="Q10" s="16">
        <f t="shared" si="0"/>
        <v>-26525</v>
      </c>
      <c r="R10" s="16">
        <f t="shared" si="0"/>
        <v>-224094</v>
      </c>
      <c r="S10" s="16">
        <f t="shared" si="1"/>
        <v>-404691</v>
      </c>
      <c r="T10" s="3">
        <f t="shared" si="2"/>
        <v>1.2612416073131825E-2</v>
      </c>
      <c r="U10" s="16"/>
      <c r="V10" s="16"/>
      <c r="W10" s="16"/>
      <c r="X10" s="3">
        <f t="shared" si="3"/>
        <v>-0.41740800290318192</v>
      </c>
      <c r="Y10" s="3">
        <f t="shared" si="3"/>
        <v>-8.7225877528536888E-2</v>
      </c>
      <c r="Z10" s="3">
        <f t="shared" si="3"/>
        <v>-0.14973186565057861</v>
      </c>
      <c r="AA10" s="3">
        <f t="shared" si="3"/>
        <v>-0.14055896421389621</v>
      </c>
      <c r="AB10" s="3">
        <f t="shared" si="4"/>
        <v>-0.14521792862310101</v>
      </c>
      <c r="AC10" s="17">
        <f t="shared" si="5"/>
        <v>1.0213129723765331</v>
      </c>
      <c r="AD10" s="17">
        <f t="shared" si="6"/>
        <v>0.8139923466755481</v>
      </c>
      <c r="AE10" s="17">
        <f t="shared" si="7"/>
        <v>1.0386570376582871</v>
      </c>
      <c r="AF10" s="17">
        <f t="shared" si="7"/>
        <v>1.1240475281327893</v>
      </c>
      <c r="AJ10" s="3">
        <f t="shared" si="8"/>
        <v>1.4247203049020767E-2</v>
      </c>
      <c r="AK10" s="3">
        <f t="shared" si="8"/>
        <v>1.7494714994475215E-2</v>
      </c>
      <c r="AL10" s="3">
        <f t="shared" si="8"/>
        <v>2.0494811768165137E-2</v>
      </c>
      <c r="AM10" s="3">
        <f t="shared" si="8"/>
        <v>2.138933086666649E-2</v>
      </c>
      <c r="AN10" s="3">
        <f t="shared" si="9"/>
        <v>1.9502100200858876E-2</v>
      </c>
      <c r="AR10" s="16"/>
      <c r="AS10" s="16"/>
      <c r="AT10" s="16"/>
      <c r="AU10" s="16"/>
    </row>
    <row r="11" spans="2:47" x14ac:dyDescent="0.3">
      <c r="B11" s="15" t="s">
        <v>32</v>
      </c>
      <c r="C11" s="16">
        <v>261534</v>
      </c>
      <c r="D11" s="16">
        <v>1913880</v>
      </c>
      <c r="E11" s="16">
        <v>636950</v>
      </c>
      <c r="F11" s="16">
        <v>6881750</v>
      </c>
      <c r="G11" s="16">
        <v>254813</v>
      </c>
      <c r="H11" s="16">
        <v>1718613</v>
      </c>
      <c r="I11" s="16">
        <v>740272</v>
      </c>
      <c r="J11" s="16">
        <v>6745843</v>
      </c>
      <c r="K11" s="16">
        <v>178848</v>
      </c>
      <c r="L11" s="16">
        <v>1545352</v>
      </c>
      <c r="M11" s="16">
        <v>528967</v>
      </c>
      <c r="N11" s="16">
        <v>5511322</v>
      </c>
      <c r="O11" s="16">
        <f t="shared" si="0"/>
        <v>-82686</v>
      </c>
      <c r="P11" s="16">
        <f t="shared" si="0"/>
        <v>-368528</v>
      </c>
      <c r="Q11" s="16">
        <f t="shared" si="0"/>
        <v>-107983</v>
      </c>
      <c r="R11" s="16">
        <f t="shared" si="0"/>
        <v>-1370428</v>
      </c>
      <c r="S11" s="16">
        <f t="shared" si="1"/>
        <v>-1929625</v>
      </c>
      <c r="T11" s="3">
        <f t="shared" si="2"/>
        <v>6.0137817162024841E-2</v>
      </c>
      <c r="U11" s="16"/>
      <c r="V11" s="16"/>
      <c r="W11" s="16"/>
      <c r="X11" s="3">
        <f t="shared" si="3"/>
        <v>-0.31615774622037668</v>
      </c>
      <c r="Y11" s="3">
        <f t="shared" si="3"/>
        <v>-0.19255543712249462</v>
      </c>
      <c r="Z11" s="3">
        <f t="shared" si="3"/>
        <v>-0.16953136038935551</v>
      </c>
      <c r="AA11" s="3">
        <f t="shared" si="3"/>
        <v>-0.19913946307261962</v>
      </c>
      <c r="AB11" s="3">
        <f t="shared" si="4"/>
        <v>-0.19905119745858157</v>
      </c>
      <c r="AC11" s="17">
        <f t="shared" si="5"/>
        <v>0.3870204873046364</v>
      </c>
      <c r="AD11" s="17">
        <f t="shared" si="6"/>
        <v>0.5482113524147334</v>
      </c>
      <c r="AE11" s="17">
        <f t="shared" si="7"/>
        <v>1.0735728976955168</v>
      </c>
      <c r="AF11" s="17">
        <f t="shared" si="7"/>
        <v>1.3947843691338542</v>
      </c>
      <c r="AJ11" s="3">
        <f t="shared" si="8"/>
        <v>2.2044535513299528E-2</v>
      </c>
      <c r="AK11" s="3">
        <f t="shared" si="8"/>
        <v>3.6256742687284772E-2</v>
      </c>
      <c r="AL11" s="3">
        <f t="shared" si="8"/>
        <v>7.1973969105865621E-2</v>
      </c>
      <c r="AM11" s="3">
        <f t="shared" si="8"/>
        <v>8.6033029757977678E-2</v>
      </c>
      <c r="AN11" s="3">
        <f t="shared" si="9"/>
        <v>6.3567561168462586E-2</v>
      </c>
      <c r="AR11" s="16"/>
      <c r="AS11" s="16"/>
      <c r="AT11" s="16"/>
      <c r="AU11" s="16"/>
    </row>
    <row r="12" spans="2:47" x14ac:dyDescent="0.3">
      <c r="B12" s="15" t="s">
        <v>33</v>
      </c>
      <c r="C12" s="16">
        <v>326454</v>
      </c>
      <c r="D12" s="16">
        <v>1483338</v>
      </c>
      <c r="E12" s="16">
        <v>441401</v>
      </c>
      <c r="F12" s="16">
        <v>3352804</v>
      </c>
      <c r="G12" s="16">
        <v>262709</v>
      </c>
      <c r="H12" s="16">
        <v>1481867</v>
      </c>
      <c r="I12" s="16">
        <v>372929</v>
      </c>
      <c r="J12" s="16">
        <v>3174074</v>
      </c>
      <c r="K12" s="16">
        <v>256072</v>
      </c>
      <c r="L12" s="16">
        <v>1292678</v>
      </c>
      <c r="M12" s="16">
        <v>403854</v>
      </c>
      <c r="N12" s="16">
        <v>2997879</v>
      </c>
      <c r="O12" s="16">
        <f t="shared" si="0"/>
        <v>-70382</v>
      </c>
      <c r="P12" s="16">
        <f t="shared" si="0"/>
        <v>-190660</v>
      </c>
      <c r="Q12" s="16">
        <f t="shared" si="0"/>
        <v>-37547</v>
      </c>
      <c r="R12" s="16">
        <f t="shared" si="0"/>
        <v>-354925</v>
      </c>
      <c r="S12" s="16">
        <f t="shared" si="1"/>
        <v>-653514</v>
      </c>
      <c r="T12" s="3">
        <f t="shared" si="2"/>
        <v>2.0367120785035178E-2</v>
      </c>
      <c r="U12" s="16"/>
      <c r="V12" s="16"/>
      <c r="W12" s="16"/>
      <c r="X12" s="3">
        <f t="shared" si="3"/>
        <v>-0.21559545908458772</v>
      </c>
      <c r="Y12" s="3">
        <f t="shared" si="3"/>
        <v>-0.12853442708270132</v>
      </c>
      <c r="Z12" s="3">
        <f t="shared" si="3"/>
        <v>-8.5063241814132731E-2</v>
      </c>
      <c r="AA12" s="3">
        <f t="shared" si="3"/>
        <v>-0.10585915550088822</v>
      </c>
      <c r="AB12" s="3">
        <f t="shared" si="4"/>
        <v>-0.11661569411975059</v>
      </c>
      <c r="AC12" s="17">
        <f t="shared" si="5"/>
        <v>0.83567617776209768</v>
      </c>
      <c r="AD12" s="17">
        <f t="shared" si="6"/>
        <v>0.73499379329196279</v>
      </c>
      <c r="AE12" s="17">
        <f t="shared" si="7"/>
        <v>1.2869738971069653</v>
      </c>
      <c r="AF12" s="17">
        <f t="shared" si="7"/>
        <v>1.1755106675782976</v>
      </c>
      <c r="AJ12" s="3">
        <f t="shared" si="8"/>
        <v>3.1563049617337836E-2</v>
      </c>
      <c r="AK12" s="3">
        <f t="shared" si="8"/>
        <v>3.0328555321709166E-2</v>
      </c>
      <c r="AL12" s="3">
        <f t="shared" si="8"/>
        <v>5.4950451198808724E-2</v>
      </c>
      <c r="AM12" s="3">
        <f t="shared" si="8"/>
        <v>4.6797594700113028E-2</v>
      </c>
      <c r="AN12" s="3">
        <f t="shared" si="9"/>
        <v>4.0529406496156307E-2</v>
      </c>
      <c r="AR12" s="16"/>
      <c r="AS12" s="16"/>
      <c r="AT12" s="16"/>
      <c r="AU12" s="16"/>
    </row>
    <row r="13" spans="2:47" x14ac:dyDescent="0.3">
      <c r="B13" s="15" t="s">
        <v>34</v>
      </c>
      <c r="C13" s="16">
        <v>329544</v>
      </c>
      <c r="D13" s="16">
        <v>2506410</v>
      </c>
      <c r="E13" s="16">
        <v>353347</v>
      </c>
      <c r="F13" s="16">
        <v>3356477</v>
      </c>
      <c r="G13" s="16">
        <v>384524</v>
      </c>
      <c r="H13" s="16">
        <v>2339846</v>
      </c>
      <c r="I13" s="16">
        <v>308509</v>
      </c>
      <c r="J13" s="16">
        <v>3281663</v>
      </c>
      <c r="K13" s="16">
        <v>176512</v>
      </c>
      <c r="L13" s="16">
        <v>1422721</v>
      </c>
      <c r="M13" s="16">
        <v>198228</v>
      </c>
      <c r="N13" s="16">
        <v>2337679</v>
      </c>
      <c r="O13" s="16">
        <f t="shared" si="0"/>
        <v>-153032</v>
      </c>
      <c r="P13" s="16">
        <f t="shared" si="0"/>
        <v>-1083689</v>
      </c>
      <c r="Q13" s="16">
        <f t="shared" si="0"/>
        <v>-155119</v>
      </c>
      <c r="R13" s="16">
        <f t="shared" si="0"/>
        <v>-1018798</v>
      </c>
      <c r="S13" s="16">
        <f t="shared" si="1"/>
        <v>-2410638</v>
      </c>
      <c r="T13" s="3">
        <f t="shared" si="2"/>
        <v>7.5128850055233135E-2</v>
      </c>
      <c r="U13" s="16"/>
      <c r="V13" s="16"/>
      <c r="W13" s="16"/>
      <c r="X13" s="3">
        <f t="shared" si="3"/>
        <v>-0.46437501517248075</v>
      </c>
      <c r="Y13" s="3">
        <f t="shared" si="3"/>
        <v>-0.43236701098383745</v>
      </c>
      <c r="Z13" s="3">
        <f t="shared" si="3"/>
        <v>-0.43899905758362179</v>
      </c>
      <c r="AA13" s="3">
        <f t="shared" si="3"/>
        <v>-0.30353194733644828</v>
      </c>
      <c r="AB13" s="3">
        <f t="shared" si="4"/>
        <v>-0.36827371780711171</v>
      </c>
      <c r="AC13" s="17">
        <f t="shared" si="5"/>
        <v>0.72221425897797509</v>
      </c>
      <c r="AD13" s="17">
        <f t="shared" si="6"/>
        <v>1.0632423966026299</v>
      </c>
      <c r="AE13" s="17">
        <f t="shared" si="7"/>
        <v>0.88201192338982859</v>
      </c>
      <c r="AF13" s="17">
        <f t="shared" si="7"/>
        <v>1.0074852723339169</v>
      </c>
      <c r="AJ13" s="3">
        <f t="shared" si="8"/>
        <v>2.1756603666373272E-2</v>
      </c>
      <c r="AK13" s="3">
        <f t="shared" si="8"/>
        <v>3.3379598442812047E-2</v>
      </c>
      <c r="AL13" s="3">
        <f t="shared" si="8"/>
        <v>2.6971920645177356E-2</v>
      </c>
      <c r="AM13" s="3">
        <f t="shared" si="8"/>
        <v>3.6491717771452929E-2</v>
      </c>
      <c r="AN13" s="3">
        <f t="shared" si="9"/>
        <v>3.3854225936846116E-2</v>
      </c>
      <c r="AR13" s="16"/>
      <c r="AS13" s="16"/>
      <c r="AT13" s="16"/>
      <c r="AU13" s="16"/>
    </row>
    <row r="14" spans="2:47" x14ac:dyDescent="0.3">
      <c r="B14" s="15" t="s">
        <v>35</v>
      </c>
      <c r="C14" s="16">
        <v>460984</v>
      </c>
      <c r="D14" s="16">
        <v>1182393</v>
      </c>
      <c r="E14" s="16">
        <v>1029649</v>
      </c>
      <c r="F14" s="16">
        <v>4766628</v>
      </c>
      <c r="G14" s="16">
        <v>416576</v>
      </c>
      <c r="H14" s="16">
        <v>1120796</v>
      </c>
      <c r="I14" s="16">
        <v>1106574</v>
      </c>
      <c r="J14" s="16">
        <v>4579168</v>
      </c>
      <c r="K14" s="16">
        <v>279207</v>
      </c>
      <c r="L14" s="16">
        <v>994473</v>
      </c>
      <c r="M14" s="16">
        <v>922002</v>
      </c>
      <c r="N14" s="16">
        <v>3760455</v>
      </c>
      <c r="O14" s="16">
        <f t="shared" si="0"/>
        <v>-181777</v>
      </c>
      <c r="P14" s="16">
        <f t="shared" si="0"/>
        <v>-187920</v>
      </c>
      <c r="Q14" s="16">
        <f t="shared" si="0"/>
        <v>-107647</v>
      </c>
      <c r="R14" s="16">
        <f t="shared" si="0"/>
        <v>-1006173</v>
      </c>
      <c r="S14" s="16">
        <f t="shared" si="1"/>
        <v>-1483517</v>
      </c>
      <c r="T14" s="3">
        <f t="shared" si="2"/>
        <v>4.6234617660299598E-2</v>
      </c>
      <c r="U14" s="16"/>
      <c r="V14" s="16"/>
      <c r="W14" s="16"/>
      <c r="X14" s="3">
        <f t="shared" si="3"/>
        <v>-0.39432388108914845</v>
      </c>
      <c r="Y14" s="3">
        <f t="shared" si="3"/>
        <v>-0.15893192872420592</v>
      </c>
      <c r="Z14" s="3">
        <f t="shared" si="3"/>
        <v>-0.10454727776164499</v>
      </c>
      <c r="AA14" s="3">
        <f t="shared" si="3"/>
        <v>-0.21108695706902239</v>
      </c>
      <c r="AB14" s="3">
        <f t="shared" si="4"/>
        <v>-0.19940671972110535</v>
      </c>
      <c r="AC14" s="17">
        <f t="shared" si="5"/>
        <v>0.88888798484938591</v>
      </c>
      <c r="AD14" s="17">
        <f t="shared" si="6"/>
        <v>0.44131689620700032</v>
      </c>
      <c r="AE14" s="17">
        <f t="shared" si="7"/>
        <v>2.2613656129263928</v>
      </c>
      <c r="AF14" s="17">
        <f t="shared" si="7"/>
        <v>1.2588524357119357</v>
      </c>
      <c r="AJ14" s="3">
        <f t="shared" si="8"/>
        <v>3.4414634924974402E-2</v>
      </c>
      <c r="AK14" s="3">
        <f t="shared" si="8"/>
        <v>2.3332128648005213E-2</v>
      </c>
      <c r="AL14" s="3">
        <f t="shared" si="8"/>
        <v>0.12545233155101607</v>
      </c>
      <c r="AM14" s="3">
        <f t="shared" si="8"/>
        <v>5.8701585013275569E-2</v>
      </c>
      <c r="AN14" s="3">
        <f t="shared" si="9"/>
        <v>4.8762655607502724E-2</v>
      </c>
      <c r="AR14" s="16"/>
      <c r="AS14" s="16"/>
      <c r="AT14" s="16"/>
      <c r="AU14" s="16"/>
    </row>
    <row r="15" spans="2:47" x14ac:dyDescent="0.3">
      <c r="B15" s="15" t="s">
        <v>36</v>
      </c>
      <c r="C15" s="16">
        <v>476578</v>
      </c>
      <c r="D15" s="16">
        <v>4070773</v>
      </c>
      <c r="E15" s="16">
        <v>546321</v>
      </c>
      <c r="F15" s="16">
        <v>7674224</v>
      </c>
      <c r="G15" s="16">
        <v>427217</v>
      </c>
      <c r="H15" s="16">
        <v>4001376</v>
      </c>
      <c r="I15" s="16">
        <v>533407</v>
      </c>
      <c r="J15" s="16">
        <v>7538936</v>
      </c>
      <c r="K15" s="16">
        <v>440200</v>
      </c>
      <c r="L15" s="16">
        <v>3419931</v>
      </c>
      <c r="M15" s="16">
        <v>480674</v>
      </c>
      <c r="N15" s="16">
        <v>7138652</v>
      </c>
      <c r="O15" s="16">
        <f t="shared" si="0"/>
        <v>-36378</v>
      </c>
      <c r="P15" s="16">
        <f t="shared" si="0"/>
        <v>-650842</v>
      </c>
      <c r="Q15" s="16">
        <f t="shared" si="0"/>
        <v>-65647</v>
      </c>
      <c r="R15" s="16">
        <f t="shared" si="0"/>
        <v>-535572</v>
      </c>
      <c r="S15" s="16">
        <f t="shared" si="1"/>
        <v>-1288439</v>
      </c>
      <c r="T15" s="3">
        <f t="shared" si="2"/>
        <v>4.0154905231027854E-2</v>
      </c>
      <c r="U15" s="16"/>
      <c r="V15" s="16"/>
      <c r="W15" s="16"/>
      <c r="X15" s="3">
        <f t="shared" si="3"/>
        <v>-7.6331681277776148E-2</v>
      </c>
      <c r="Y15" s="3">
        <f t="shared" si="3"/>
        <v>-0.15988167357894925</v>
      </c>
      <c r="Z15" s="3">
        <f t="shared" si="3"/>
        <v>-0.1201619560661223</v>
      </c>
      <c r="AA15" s="3">
        <f t="shared" si="3"/>
        <v>-6.9788424210708466E-2</v>
      </c>
      <c r="AB15" s="3">
        <f t="shared" si="4"/>
        <v>-0.10091239778268868</v>
      </c>
      <c r="AC15" s="17">
        <f t="shared" si="5"/>
        <v>0.53546190134990856</v>
      </c>
      <c r="AD15" s="17">
        <f t="shared" si="6"/>
        <v>0.88531738394758941</v>
      </c>
      <c r="AE15" s="17">
        <f t="shared" si="7"/>
        <v>0.699137952007442</v>
      </c>
      <c r="AF15" s="17">
        <f t="shared" si="7"/>
        <v>1.1809498023202836</v>
      </c>
      <c r="AJ15" s="3">
        <f t="shared" si="8"/>
        <v>5.4258389990128227E-2</v>
      </c>
      <c r="AK15" s="3">
        <f t="shared" si="8"/>
        <v>8.0237744070780312E-2</v>
      </c>
      <c r="AL15" s="3">
        <f t="shared" si="8"/>
        <v>6.5402975281998399E-2</v>
      </c>
      <c r="AM15" s="3">
        <f t="shared" si="8"/>
        <v>0.11143603294234067</v>
      </c>
      <c r="AN15" s="3">
        <f t="shared" si="9"/>
        <v>9.3981855731682537E-2</v>
      </c>
      <c r="AR15" s="16"/>
      <c r="AS15" s="16"/>
      <c r="AT15" s="16"/>
      <c r="AU15" s="16"/>
    </row>
    <row r="16" spans="2:47" x14ac:dyDescent="0.3">
      <c r="B16" s="15" t="s">
        <v>37</v>
      </c>
      <c r="C16" s="16">
        <v>542507</v>
      </c>
      <c r="D16" s="16">
        <v>3207132</v>
      </c>
      <c r="E16" s="16">
        <v>305354</v>
      </c>
      <c r="F16" s="16">
        <v>3566609</v>
      </c>
      <c r="G16" s="16">
        <v>555422</v>
      </c>
      <c r="H16" s="16">
        <v>3251803</v>
      </c>
      <c r="I16" s="16">
        <v>315845</v>
      </c>
      <c r="J16" s="16">
        <v>3756715</v>
      </c>
      <c r="K16" s="16">
        <v>464336</v>
      </c>
      <c r="L16" s="16">
        <v>2949743</v>
      </c>
      <c r="M16" s="16">
        <v>328403</v>
      </c>
      <c r="N16" s="16">
        <v>3621593</v>
      </c>
      <c r="O16" s="16">
        <f t="shared" si="0"/>
        <v>-78171</v>
      </c>
      <c r="P16" s="16">
        <f t="shared" si="0"/>
        <v>-257389</v>
      </c>
      <c r="Q16" s="16">
        <f t="shared" si="0"/>
        <v>23049</v>
      </c>
      <c r="R16" s="16">
        <f t="shared" si="0"/>
        <v>54984</v>
      </c>
      <c r="S16" s="16">
        <f t="shared" si="1"/>
        <v>-257527</v>
      </c>
      <c r="T16" s="3">
        <f t="shared" si="2"/>
        <v>8.0259696263702898E-3</v>
      </c>
      <c r="U16" s="16"/>
      <c r="V16" s="16"/>
      <c r="W16" s="16"/>
      <c r="X16" s="3">
        <f t="shared" si="3"/>
        <v>-0.14409214996304195</v>
      </c>
      <c r="Y16" s="3">
        <f t="shared" si="3"/>
        <v>-8.0255193736958746E-2</v>
      </c>
      <c r="Z16" s="3">
        <f t="shared" si="3"/>
        <v>7.54828821629977E-2</v>
      </c>
      <c r="AA16" s="3">
        <f t="shared" si="3"/>
        <v>1.5416324020939778E-2</v>
      </c>
      <c r="AB16" s="3">
        <f t="shared" si="4"/>
        <v>-3.3789090535034538E-2</v>
      </c>
      <c r="AC16" s="17">
        <f t="shared" si="5"/>
        <v>1.0211111112675713</v>
      </c>
      <c r="AD16" s="17">
        <f t="shared" si="6"/>
        <v>1.1684550559979667</v>
      </c>
      <c r="AE16" s="17">
        <f t="shared" si="7"/>
        <v>0.65462361357703625</v>
      </c>
      <c r="AF16" s="17">
        <f t="shared" si="7"/>
        <v>0.91944453920472535</v>
      </c>
      <c r="AJ16" s="3">
        <f t="shared" si="8"/>
        <v>5.7233357052376602E-2</v>
      </c>
      <c r="AK16" s="3">
        <f t="shared" si="8"/>
        <v>6.9206286298927014E-2</v>
      </c>
      <c r="AL16" s="3">
        <f t="shared" si="8"/>
        <v>4.468420029278497E-2</v>
      </c>
      <c r="AM16" s="3">
        <f t="shared" si="8"/>
        <v>5.6533916606629701E-2</v>
      </c>
      <c r="AN16" s="3">
        <f t="shared" si="9"/>
        <v>6.0289387751292597E-2</v>
      </c>
      <c r="AR16" s="16"/>
      <c r="AS16" s="16"/>
      <c r="AT16" s="16"/>
      <c r="AU16" s="16"/>
    </row>
    <row r="17" spans="2:47" x14ac:dyDescent="0.3">
      <c r="B17" s="15" t="s">
        <v>38</v>
      </c>
      <c r="C17" s="16">
        <v>577643</v>
      </c>
      <c r="D17" s="16">
        <v>1988323</v>
      </c>
      <c r="E17" s="16">
        <v>537541</v>
      </c>
      <c r="F17" s="16">
        <v>3138317</v>
      </c>
      <c r="G17" s="16">
        <v>484894</v>
      </c>
      <c r="H17" s="16">
        <v>1918796</v>
      </c>
      <c r="I17" s="16">
        <v>556840</v>
      </c>
      <c r="J17" s="16">
        <v>3042402</v>
      </c>
      <c r="K17" s="16">
        <v>322060</v>
      </c>
      <c r="L17" s="16">
        <v>1471287</v>
      </c>
      <c r="M17" s="16">
        <v>431667</v>
      </c>
      <c r="N17" s="16">
        <v>2848830</v>
      </c>
      <c r="O17" s="16">
        <f t="shared" si="0"/>
        <v>-255583</v>
      </c>
      <c r="P17" s="16">
        <f t="shared" si="0"/>
        <v>-517036</v>
      </c>
      <c r="Q17" s="16">
        <f t="shared" si="0"/>
        <v>-105874</v>
      </c>
      <c r="R17" s="16">
        <f t="shared" si="0"/>
        <v>-289487</v>
      </c>
      <c r="S17" s="16">
        <f t="shared" si="1"/>
        <v>-1167980</v>
      </c>
      <c r="T17" s="3">
        <f t="shared" si="2"/>
        <v>3.6400734696587042E-2</v>
      </c>
      <c r="U17" s="16"/>
      <c r="V17" s="16"/>
      <c r="W17" s="16"/>
      <c r="X17" s="3">
        <f t="shared" si="3"/>
        <v>-0.44245840423929661</v>
      </c>
      <c r="Y17" s="3">
        <f t="shared" si="3"/>
        <v>-0.26003622147910577</v>
      </c>
      <c r="Z17" s="3">
        <f t="shared" si="3"/>
        <v>-0.19695985980604269</v>
      </c>
      <c r="AA17" s="3">
        <f t="shared" si="3"/>
        <v>-9.2242753042474673E-2</v>
      </c>
      <c r="AB17" s="3">
        <f t="shared" si="4"/>
        <v>-0.18712158497259779</v>
      </c>
      <c r="AC17" s="17">
        <f t="shared" si="5"/>
        <v>1.3275837197638458</v>
      </c>
      <c r="AD17" s="17">
        <f t="shared" si="6"/>
        <v>0.88453874475473926</v>
      </c>
      <c r="AE17" s="17">
        <f t="shared" si="7"/>
        <v>1.4071305628736182</v>
      </c>
      <c r="AF17" s="17">
        <f t="shared" si="7"/>
        <v>0.9878740866414345</v>
      </c>
      <c r="AJ17" s="3">
        <f t="shared" si="8"/>
        <v>3.9696631259020211E-2</v>
      </c>
      <c r="AK17" s="3">
        <f t="shared" si="8"/>
        <v>3.451904432009481E-2</v>
      </c>
      <c r="AL17" s="3">
        <f t="shared" si="8"/>
        <v>5.8734830947907324E-2</v>
      </c>
      <c r="AM17" s="3">
        <f t="shared" si="8"/>
        <v>4.4470904832891192E-2</v>
      </c>
      <c r="AN17" s="3">
        <f t="shared" si="9"/>
        <v>4.1539358073562453E-2</v>
      </c>
      <c r="AR17" s="16"/>
      <c r="AS17" s="16"/>
      <c r="AT17" s="16"/>
      <c r="AU17" s="16"/>
    </row>
    <row r="18" spans="2:47" x14ac:dyDescent="0.3">
      <c r="B18" s="15" t="s">
        <v>39</v>
      </c>
      <c r="C18" s="16">
        <v>859101</v>
      </c>
      <c r="D18" s="16">
        <v>2297504</v>
      </c>
      <c r="E18" s="16">
        <v>642076</v>
      </c>
      <c r="F18" s="16">
        <v>3643012</v>
      </c>
      <c r="G18" s="16">
        <v>837767</v>
      </c>
      <c r="H18" s="16">
        <v>2367182</v>
      </c>
      <c r="I18" s="16">
        <v>598627</v>
      </c>
      <c r="J18" s="16">
        <v>3566338</v>
      </c>
      <c r="K18" s="16">
        <v>775964</v>
      </c>
      <c r="L18" s="16">
        <v>2127274</v>
      </c>
      <c r="M18" s="16">
        <v>583318</v>
      </c>
      <c r="N18" s="16">
        <v>3430870</v>
      </c>
      <c r="O18" s="16">
        <f t="shared" si="0"/>
        <v>-83137</v>
      </c>
      <c r="P18" s="16">
        <f t="shared" si="0"/>
        <v>-170230</v>
      </c>
      <c r="Q18" s="16">
        <f t="shared" si="0"/>
        <v>-58758</v>
      </c>
      <c r="R18" s="16">
        <f t="shared" si="0"/>
        <v>-212142</v>
      </c>
      <c r="S18" s="16">
        <f t="shared" si="1"/>
        <v>-524267</v>
      </c>
      <c r="T18" s="3">
        <f t="shared" si="2"/>
        <v>1.6339067430243326E-2</v>
      </c>
      <c r="U18" s="16"/>
      <c r="V18" s="16"/>
      <c r="W18" s="16"/>
      <c r="X18" s="3">
        <f t="shared" si="3"/>
        <v>-9.6772090825176557E-2</v>
      </c>
      <c r="Y18" s="3">
        <f t="shared" si="3"/>
        <v>-7.409345097984596E-2</v>
      </c>
      <c r="Z18" s="3">
        <f t="shared" si="3"/>
        <v>-9.1512531226832963E-2</v>
      </c>
      <c r="AA18" s="3">
        <f t="shared" si="3"/>
        <v>-5.8232583367828598E-2</v>
      </c>
      <c r="AB18" s="3">
        <f t="shared" si="4"/>
        <v>-7.0449963469334187E-2</v>
      </c>
      <c r="AC18" s="17">
        <f t="shared" si="5"/>
        <v>1.6560993885129733</v>
      </c>
      <c r="AD18" s="17">
        <f t="shared" si="6"/>
        <v>0.85728647029158722</v>
      </c>
      <c r="AE18" s="17">
        <f t="shared" si="7"/>
        <v>1.4097724103574045</v>
      </c>
      <c r="AF18" s="17">
        <f t="shared" si="7"/>
        <v>0.96184514005796762</v>
      </c>
      <c r="AJ18" s="3">
        <f t="shared" si="8"/>
        <v>9.5644155679917894E-2</v>
      </c>
      <c r="AK18" s="3">
        <f t="shared" si="8"/>
        <v>4.9909681446913733E-2</v>
      </c>
      <c r="AL18" s="3">
        <f t="shared" si="8"/>
        <v>7.936924555009163E-2</v>
      </c>
      <c r="AM18" s="3">
        <f t="shared" si="8"/>
        <v>5.35566858198002E-2</v>
      </c>
      <c r="AN18" s="3">
        <f t="shared" si="9"/>
        <v>5.66326902367063E-2</v>
      </c>
      <c r="AR18" s="16"/>
      <c r="AS18" s="16"/>
      <c r="AT18" s="16"/>
      <c r="AU18" s="16"/>
    </row>
    <row r="19" spans="2:47" x14ac:dyDescent="0.3">
      <c r="B19" s="15" t="s">
        <v>40</v>
      </c>
      <c r="C19" s="16">
        <v>977397</v>
      </c>
      <c r="D19" s="16">
        <v>4175155</v>
      </c>
      <c r="E19" s="16">
        <v>781105</v>
      </c>
      <c r="F19" s="16">
        <v>5009535</v>
      </c>
      <c r="G19" s="16">
        <v>798653</v>
      </c>
      <c r="H19" s="16">
        <v>3780318</v>
      </c>
      <c r="I19" s="16">
        <v>767926</v>
      </c>
      <c r="J19" s="16">
        <v>4781367</v>
      </c>
      <c r="K19" s="16">
        <v>466668</v>
      </c>
      <c r="L19" s="16">
        <v>2074888</v>
      </c>
      <c r="M19" s="16">
        <v>398966</v>
      </c>
      <c r="N19" s="16">
        <v>2421165</v>
      </c>
      <c r="O19" s="16">
        <f t="shared" si="0"/>
        <v>-510729</v>
      </c>
      <c r="P19" s="16">
        <f t="shared" si="0"/>
        <v>-2100267</v>
      </c>
      <c r="Q19" s="16">
        <f t="shared" si="0"/>
        <v>-382139</v>
      </c>
      <c r="R19" s="16">
        <f t="shared" si="0"/>
        <v>-2588370</v>
      </c>
      <c r="S19" s="16">
        <f t="shared" si="1"/>
        <v>-5581505</v>
      </c>
      <c r="T19" s="3">
        <f t="shared" si="2"/>
        <v>0.17395065216242922</v>
      </c>
      <c r="U19" s="16"/>
      <c r="V19" s="16"/>
      <c r="W19" s="16"/>
      <c r="X19" s="3">
        <f t="shared" si="3"/>
        <v>-0.52253997096369231</v>
      </c>
      <c r="Y19" s="3">
        <f t="shared" si="3"/>
        <v>-0.50303928836174949</v>
      </c>
      <c r="Z19" s="3">
        <f t="shared" si="3"/>
        <v>-0.48922872085058988</v>
      </c>
      <c r="AA19" s="3">
        <f t="shared" si="3"/>
        <v>-0.51668867469735213</v>
      </c>
      <c r="AB19" s="3">
        <f t="shared" si="4"/>
        <v>-0.51004359605497185</v>
      </c>
      <c r="AC19" s="17">
        <f t="shared" si="5"/>
        <v>1.2812707285680798</v>
      </c>
      <c r="AD19" s="17">
        <f t="shared" si="6"/>
        <v>1.0594245367860515</v>
      </c>
      <c r="AE19" s="17">
        <f t="shared" si="7"/>
        <v>1.1662716494677705</v>
      </c>
      <c r="AF19" s="17">
        <f t="shared" si="7"/>
        <v>0.8994348251593216</v>
      </c>
      <c r="AJ19" s="3">
        <f t="shared" si="8"/>
        <v>5.75207958653184E-2</v>
      </c>
      <c r="AK19" s="3">
        <f t="shared" si="8"/>
        <v>4.868061148588472E-2</v>
      </c>
      <c r="AL19" s="3">
        <f t="shared" si="8"/>
        <v>5.4285364792682311E-2</v>
      </c>
      <c r="AM19" s="3">
        <f t="shared" si="8"/>
        <v>3.7794953823052618E-2</v>
      </c>
      <c r="AN19" s="3">
        <f t="shared" si="9"/>
        <v>4.3895917212150172E-2</v>
      </c>
      <c r="AR19" s="16"/>
      <c r="AS19" s="16"/>
      <c r="AT19" s="16"/>
      <c r="AU19" s="16"/>
    </row>
    <row r="20" spans="2:47" x14ac:dyDescent="0.3">
      <c r="B20" s="15" t="s">
        <v>41</v>
      </c>
      <c r="C20" s="16">
        <v>994033</v>
      </c>
      <c r="D20" s="16">
        <v>5983475</v>
      </c>
      <c r="E20" s="16">
        <v>1128788</v>
      </c>
      <c r="F20" s="16">
        <v>7615597</v>
      </c>
      <c r="G20" s="16">
        <v>1005548</v>
      </c>
      <c r="H20" s="16">
        <v>5758335</v>
      </c>
      <c r="I20" s="16">
        <v>1049781</v>
      </c>
      <c r="J20" s="16">
        <v>7510124</v>
      </c>
      <c r="K20" s="16">
        <v>799337</v>
      </c>
      <c r="L20" s="16">
        <v>4208441</v>
      </c>
      <c r="M20" s="16">
        <v>853597</v>
      </c>
      <c r="N20" s="16">
        <v>6061315</v>
      </c>
      <c r="O20" s="16">
        <f t="shared" si="0"/>
        <v>-194696</v>
      </c>
      <c r="P20" s="16">
        <f t="shared" si="0"/>
        <v>-1775034</v>
      </c>
      <c r="Q20" s="16">
        <f t="shared" si="0"/>
        <v>-275191</v>
      </c>
      <c r="R20" s="16">
        <f t="shared" si="0"/>
        <v>-1554282</v>
      </c>
      <c r="S20" s="16">
        <f t="shared" si="1"/>
        <v>-3799203</v>
      </c>
      <c r="T20" s="3">
        <f t="shared" si="2"/>
        <v>0.11840423676901796</v>
      </c>
      <c r="U20" s="16"/>
      <c r="V20" s="16"/>
      <c r="W20" s="16"/>
      <c r="X20" s="3">
        <f t="shared" si="3"/>
        <v>-0.19586472481295891</v>
      </c>
      <c r="Y20" s="3">
        <f t="shared" si="3"/>
        <v>-0.29665604017732172</v>
      </c>
      <c r="Z20" s="3">
        <f t="shared" si="3"/>
        <v>-0.24379334294836585</v>
      </c>
      <c r="AA20" s="3">
        <f t="shared" si="3"/>
        <v>-0.20409194446607404</v>
      </c>
      <c r="AB20" s="3">
        <f t="shared" si="4"/>
        <v>-0.24165048063868644</v>
      </c>
      <c r="AC20" s="17">
        <f t="shared" si="5"/>
        <v>0.90700543205657191</v>
      </c>
      <c r="AD20" s="17">
        <f t="shared" si="6"/>
        <v>1.0567933890034154</v>
      </c>
      <c r="AE20" s="17">
        <f t="shared" si="7"/>
        <v>1.1731184563394454</v>
      </c>
      <c r="AF20" s="17">
        <f t="shared" si="7"/>
        <v>0.951733641139207</v>
      </c>
      <c r="AJ20" s="3">
        <f t="shared" si="8"/>
        <v>9.8525076509630008E-2</v>
      </c>
      <c r="AK20" s="3">
        <f t="shared" si="8"/>
        <v>9.873760958773109E-2</v>
      </c>
      <c r="AL20" s="3">
        <f t="shared" si="8"/>
        <v>0.11614479562403623</v>
      </c>
      <c r="AM20" s="3">
        <f t="shared" si="8"/>
        <v>9.4618549554440198E-2</v>
      </c>
      <c r="AN20" s="3">
        <f t="shared" si="9"/>
        <v>9.7610586590774637E-2</v>
      </c>
      <c r="AR20" s="16"/>
      <c r="AS20" s="16"/>
      <c r="AT20" s="16"/>
      <c r="AU20" s="16"/>
    </row>
    <row r="21" spans="2:47" x14ac:dyDescent="0.3">
      <c r="B21" s="15" t="s">
        <v>42</v>
      </c>
      <c r="C21" s="16">
        <v>1102399</v>
      </c>
      <c r="D21" s="16">
        <v>8008657</v>
      </c>
      <c r="E21" s="16">
        <v>557774</v>
      </c>
      <c r="F21" s="16">
        <v>4633734</v>
      </c>
      <c r="G21" s="16">
        <v>1131787</v>
      </c>
      <c r="H21" s="16">
        <v>7347435</v>
      </c>
      <c r="I21" s="16">
        <v>487060</v>
      </c>
      <c r="J21" s="16">
        <v>4313009</v>
      </c>
      <c r="K21" s="16">
        <v>883667</v>
      </c>
      <c r="L21" s="16">
        <v>6398687</v>
      </c>
      <c r="M21" s="16">
        <v>397181</v>
      </c>
      <c r="N21" s="16">
        <v>3751100</v>
      </c>
      <c r="O21" s="16">
        <f t="shared" si="0"/>
        <v>-218732</v>
      </c>
      <c r="P21" s="16">
        <f t="shared" si="0"/>
        <v>-1609970</v>
      </c>
      <c r="Q21" s="16">
        <f t="shared" si="0"/>
        <v>-160593</v>
      </c>
      <c r="R21" s="16">
        <f t="shared" si="0"/>
        <v>-882634</v>
      </c>
      <c r="S21" s="16">
        <f t="shared" si="1"/>
        <v>-2871929</v>
      </c>
      <c r="T21" s="3">
        <f t="shared" si="2"/>
        <v>8.9505236045509806E-2</v>
      </c>
      <c r="U21" s="16"/>
      <c r="V21" s="16"/>
      <c r="W21" s="16"/>
      <c r="X21" s="3">
        <f t="shared" si="3"/>
        <v>-0.19841454863438737</v>
      </c>
      <c r="Y21" s="3">
        <f t="shared" si="3"/>
        <v>-0.20102871180523776</v>
      </c>
      <c r="Z21" s="3">
        <f t="shared" si="3"/>
        <v>-0.28791768709190463</v>
      </c>
      <c r="AA21" s="3">
        <f t="shared" si="3"/>
        <v>-0.1904800750323605</v>
      </c>
      <c r="AB21" s="3">
        <f t="shared" si="4"/>
        <v>-0.20079819254785369</v>
      </c>
      <c r="AC21" s="17">
        <f t="shared" si="5"/>
        <v>1.1057038778495201</v>
      </c>
      <c r="AD21" s="17">
        <f t="shared" si="6"/>
        <v>1.5548454863090257</v>
      </c>
      <c r="AE21" s="17">
        <f t="shared" si="7"/>
        <v>0.63720428309167654</v>
      </c>
      <c r="AF21" s="17">
        <f t="shared" si="7"/>
        <v>0.63655143637599965</v>
      </c>
      <c r="AJ21" s="3">
        <f t="shared" si="8"/>
        <v>0.10891946548706642</v>
      </c>
      <c r="AK21" s="3">
        <f t="shared" si="8"/>
        <v>0.15012472763194026</v>
      </c>
      <c r="AL21" s="3">
        <f t="shared" si="8"/>
        <v>5.4042488517122643E-2</v>
      </c>
      <c r="AM21" s="3">
        <f t="shared" si="8"/>
        <v>5.8555551267944435E-2</v>
      </c>
      <c r="AN21" s="3">
        <f t="shared" si="9"/>
        <v>9.3582151968644597E-2</v>
      </c>
      <c r="AR21" s="16"/>
      <c r="AS21" s="16"/>
      <c r="AT21" s="16"/>
      <c r="AU21" s="16"/>
    </row>
    <row r="22" spans="2:47" x14ac:dyDescent="0.3">
      <c r="B22" s="15" t="s">
        <v>43</v>
      </c>
      <c r="C22" s="16">
        <v>3024339</v>
      </c>
      <c r="D22" s="16">
        <v>12247054</v>
      </c>
      <c r="E22" s="16">
        <v>804939</v>
      </c>
      <c r="F22" s="16">
        <v>5168483</v>
      </c>
      <c r="G22" s="16">
        <v>2844217</v>
      </c>
      <c r="H22" s="16">
        <v>11889499</v>
      </c>
      <c r="I22" s="16">
        <v>654851</v>
      </c>
      <c r="J22" s="16">
        <v>5121184</v>
      </c>
      <c r="K22" s="16">
        <v>2572453</v>
      </c>
      <c r="L22" s="16">
        <v>9783289</v>
      </c>
      <c r="M22" s="16">
        <v>619749</v>
      </c>
      <c r="N22" s="16">
        <v>4577337</v>
      </c>
      <c r="O22" s="16">
        <f t="shared" si="0"/>
        <v>-451886</v>
      </c>
      <c r="P22" s="16">
        <f t="shared" si="0"/>
        <v>-2463765</v>
      </c>
      <c r="Q22" s="16">
        <f t="shared" si="0"/>
        <v>-185190</v>
      </c>
      <c r="R22" s="16">
        <f t="shared" si="0"/>
        <v>-591146</v>
      </c>
      <c r="S22" s="16">
        <f t="shared" si="1"/>
        <v>-3691987</v>
      </c>
      <c r="T22" s="3">
        <f t="shared" si="2"/>
        <v>0.1150627915634243</v>
      </c>
      <c r="U22" s="16"/>
      <c r="V22" s="16"/>
      <c r="W22" s="16"/>
      <c r="X22" s="3">
        <f t="shared" si="3"/>
        <v>-0.14941645099970605</v>
      </c>
      <c r="Y22" s="3">
        <f t="shared" si="3"/>
        <v>-0.20117205329542925</v>
      </c>
      <c r="Z22" s="3">
        <f t="shared" si="3"/>
        <v>-0.23006712309876898</v>
      </c>
      <c r="AA22" s="3">
        <f t="shared" si="3"/>
        <v>-0.11437514644045457</v>
      </c>
      <c r="AB22" s="3">
        <f t="shared" si="4"/>
        <v>-0.17378296775001334</v>
      </c>
      <c r="AC22" s="17">
        <f t="shared" si="5"/>
        <v>2.0421678660397014</v>
      </c>
      <c r="AD22" s="17">
        <f t="shared" si="6"/>
        <v>1.6007375118338796</v>
      </c>
      <c r="AE22" s="17">
        <f t="shared" si="7"/>
        <v>0.61907652494894061</v>
      </c>
      <c r="AF22" s="17">
        <f t="shared" si="7"/>
        <v>0.4779983982848251</v>
      </c>
      <c r="AJ22" s="3">
        <f t="shared" si="8"/>
        <v>0.31707668810830381</v>
      </c>
      <c r="AK22" s="3">
        <f t="shared" si="8"/>
        <v>0.22953358969887996</v>
      </c>
      <c r="AL22" s="3">
        <f t="shared" si="8"/>
        <v>8.4326234678895107E-2</v>
      </c>
      <c r="AM22" s="3">
        <f t="shared" si="8"/>
        <v>7.1453304730388148E-2</v>
      </c>
      <c r="AN22" s="3">
        <f t="shared" si="9"/>
        <v>0.14370430141243071</v>
      </c>
      <c r="AR22" s="16"/>
      <c r="AS22" s="16"/>
      <c r="AT22" s="16"/>
      <c r="AU22" s="16"/>
    </row>
    <row r="23" spans="2:47" x14ac:dyDescent="0.3">
      <c r="B23" s="15" t="s">
        <v>44</v>
      </c>
      <c r="D23" s="16">
        <v>93250</v>
      </c>
      <c r="E23" s="16">
        <v>51433</v>
      </c>
      <c r="F23" s="16">
        <v>642687</v>
      </c>
      <c r="G23">
        <v>607</v>
      </c>
      <c r="H23" s="16">
        <v>94876</v>
      </c>
      <c r="I23" s="16">
        <v>63453</v>
      </c>
      <c r="J23" s="16">
        <v>632563</v>
      </c>
      <c r="K23" s="16">
        <v>6252</v>
      </c>
      <c r="L23" s="16">
        <v>68967</v>
      </c>
      <c r="M23" s="16">
        <v>37390</v>
      </c>
      <c r="N23" s="16">
        <v>539974</v>
      </c>
      <c r="O23" s="16">
        <f t="shared" si="0"/>
        <v>6252</v>
      </c>
      <c r="P23" s="16">
        <f t="shared" si="0"/>
        <v>-24283</v>
      </c>
      <c r="Q23" s="16">
        <f t="shared" si="0"/>
        <v>-14043</v>
      </c>
      <c r="R23" s="16">
        <f t="shared" si="0"/>
        <v>-102713</v>
      </c>
      <c r="S23" s="16">
        <f t="shared" si="1"/>
        <v>-134787</v>
      </c>
      <c r="T23" s="3">
        <f t="shared" si="2"/>
        <v>4.2007104809576173E-3</v>
      </c>
      <c r="U23" s="16"/>
      <c r="V23" s="16"/>
      <c r="W23" s="16"/>
      <c r="X23" s="3"/>
      <c r="Y23" s="3">
        <f>(L23-D23)/D23</f>
        <v>-0.26040750670241286</v>
      </c>
      <c r="Z23" s="3">
        <f>(M23-E23)/E23</f>
        <v>-0.27303482200143875</v>
      </c>
      <c r="AA23" s="3">
        <f>(N23-F23)/F23</f>
        <v>-0.15981807629530392</v>
      </c>
      <c r="AB23" s="3">
        <f t="shared" si="4"/>
        <v>-0.17118635457281839</v>
      </c>
      <c r="AC23" s="17">
        <f t="shared" si="5"/>
        <v>0</v>
      </c>
      <c r="AD23" s="17">
        <f t="shared" si="6"/>
        <v>0.32886027847116611</v>
      </c>
      <c r="AE23" s="17">
        <f t="shared" si="7"/>
        <v>1.0673265508898968</v>
      </c>
      <c r="AF23" s="17">
        <f t="shared" si="7"/>
        <v>1.6037510532116726</v>
      </c>
      <c r="AJ23" s="3">
        <f t="shared" si="8"/>
        <v>7.7061211771531498E-4</v>
      </c>
      <c r="AK23" s="3">
        <f t="shared" si="8"/>
        <v>1.6180901004521746E-3</v>
      </c>
      <c r="AL23" s="3">
        <f t="shared" si="8"/>
        <v>5.0874755984178892E-3</v>
      </c>
      <c r="AM23" s="3">
        <f t="shared" si="8"/>
        <v>8.4291208553109835E-3</v>
      </c>
      <c r="AN23" s="3">
        <f t="shared" si="9"/>
        <v>5.3426709433162722E-3</v>
      </c>
      <c r="AR23" s="16"/>
      <c r="AS23" s="16"/>
      <c r="AT23" s="16"/>
      <c r="AU23" s="16"/>
    </row>
    <row r="24" spans="2:47" x14ac:dyDescent="0.3">
      <c r="C24" s="16">
        <f>SUM(C3:C23)</f>
        <v>10751302</v>
      </c>
      <c r="D24" s="16">
        <f t="shared" ref="D24:N24" si="10">SUM(D3:D23)</f>
        <v>55543538</v>
      </c>
      <c r="E24" s="16">
        <f t="shared" si="10"/>
        <v>9439319</v>
      </c>
      <c r="F24" s="16">
        <f t="shared" si="10"/>
        <v>78498016</v>
      </c>
      <c r="G24" s="16">
        <f t="shared" si="10"/>
        <v>10209716</v>
      </c>
      <c r="H24" s="16">
        <f t="shared" si="10"/>
        <v>53308232</v>
      </c>
      <c r="I24" s="16">
        <f t="shared" si="10"/>
        <v>9225559</v>
      </c>
      <c r="J24" s="16">
        <f t="shared" si="10"/>
        <v>76284180</v>
      </c>
      <c r="K24" s="16">
        <f t="shared" si="10"/>
        <v>8113031</v>
      </c>
      <c r="L24" s="16">
        <f t="shared" si="10"/>
        <v>42622472</v>
      </c>
      <c r="M24" s="16">
        <f t="shared" si="10"/>
        <v>7349421</v>
      </c>
      <c r="N24" s="16">
        <f t="shared" si="10"/>
        <v>64060536</v>
      </c>
      <c r="O24" s="16">
        <f t="shared" ref="O24:R24" si="11">K24-C24</f>
        <v>-2638271</v>
      </c>
      <c r="P24" s="16">
        <f t="shared" si="11"/>
        <v>-12921066</v>
      </c>
      <c r="Q24" s="16">
        <f t="shared" si="11"/>
        <v>-2089898</v>
      </c>
      <c r="R24" s="16">
        <f t="shared" si="11"/>
        <v>-14437480</v>
      </c>
      <c r="S24" s="16">
        <f t="shared" ref="S24" si="12">SUM(K24:N24)-SUM(C24:F24)</f>
        <v>-32086715</v>
      </c>
      <c r="T24" s="16"/>
      <c r="U24" s="16"/>
      <c r="V24" s="16"/>
      <c r="W24" s="16"/>
      <c r="X24" s="3">
        <f t="shared" ref="X24:AA24" si="13">(K24-C24)/C24</f>
        <v>-0.24539083731440156</v>
      </c>
      <c r="Y24" s="3">
        <f t="shared" si="13"/>
        <v>-0.23262950948497374</v>
      </c>
      <c r="Z24" s="3">
        <f t="shared" si="13"/>
        <v>-0.22140347200894472</v>
      </c>
      <c r="AA24" s="3">
        <f t="shared" si="13"/>
        <v>-0.18392159108836584</v>
      </c>
      <c r="AB24" s="3">
        <f t="shared" si="4"/>
        <v>-0.20804164241345879</v>
      </c>
      <c r="AC24" s="17">
        <f t="shared" si="5"/>
        <v>1</v>
      </c>
      <c r="AD24" s="17">
        <f t="shared" si="6"/>
        <v>1</v>
      </c>
      <c r="AE24" s="17">
        <f t="shared" ref="AE24:AF24" si="14">E24/SUM($C24:$F24)/E$26</f>
        <v>1</v>
      </c>
      <c r="AF24" s="17">
        <f t="shared" si="14"/>
        <v>1</v>
      </c>
    </row>
    <row r="25" spans="2:47" x14ac:dyDescent="0.3">
      <c r="C25" s="3">
        <f>C11/SUM(C11:F11)</f>
        <v>2.6978638790507312E-2</v>
      </c>
      <c r="G25" s="3">
        <f>G11/SUM(G11:J11)</f>
        <v>2.6937142087549493E-2</v>
      </c>
      <c r="K25" s="3">
        <f>K11/SUM(K11:N11)</f>
        <v>2.3034097929689901E-2</v>
      </c>
      <c r="O25" s="3">
        <f>O24/$S24</f>
        <v>8.2223156842325548E-2</v>
      </c>
      <c r="P25" s="3">
        <f t="shared" ref="P25:R25" si="15">P24/$S24</f>
        <v>0.40269207988415145</v>
      </c>
      <c r="Q25" s="3">
        <f t="shared" si="15"/>
        <v>6.5132812754437469E-2</v>
      </c>
      <c r="R25" s="3">
        <f t="shared" si="15"/>
        <v>0.44995195051908554</v>
      </c>
    </row>
    <row r="26" spans="2:47" x14ac:dyDescent="0.3">
      <c r="C26" s="3">
        <f>SUM(C3:C23)/SUM($C3:$F23)</f>
        <v>6.9708554651453244E-2</v>
      </c>
      <c r="D26" s="3">
        <f t="shared" ref="D26:F26" si="16">SUM(D3:D23)/SUM($C3:$F23)</f>
        <v>0.36012938286061258</v>
      </c>
      <c r="E26" s="3">
        <f t="shared" si="16"/>
        <v>6.120200924353171E-2</v>
      </c>
      <c r="F26" s="3">
        <f t="shared" si="16"/>
        <v>0.50896005324440252</v>
      </c>
      <c r="G26" s="3"/>
      <c r="K26" s="3"/>
    </row>
    <row r="30" spans="2:47" x14ac:dyDescent="0.3">
      <c r="C30" s="16"/>
    </row>
    <row r="31" spans="2:47" x14ac:dyDescent="0.3">
      <c r="C31" s="16"/>
    </row>
    <row r="32" spans="2:47" x14ac:dyDescent="0.3">
      <c r="C32" s="16"/>
    </row>
    <row r="33" spans="2:31" x14ac:dyDescent="0.3">
      <c r="C33" s="16"/>
    </row>
    <row r="34" spans="2:31" ht="16.2" thickBot="1" x14ac:dyDescent="0.35">
      <c r="B34" s="13" t="s">
        <v>86</v>
      </c>
    </row>
    <row r="35" spans="2:31" x14ac:dyDescent="0.3">
      <c r="B35" s="18"/>
      <c r="C35" s="90" t="s">
        <v>18</v>
      </c>
      <c r="D35" s="90"/>
      <c r="E35" s="90" t="s">
        <v>19</v>
      </c>
      <c r="F35" s="90"/>
      <c r="G35" s="90" t="s">
        <v>20</v>
      </c>
      <c r="H35" s="90"/>
      <c r="I35" s="90" t="s">
        <v>21</v>
      </c>
      <c r="J35" s="90"/>
      <c r="K35" s="90" t="s">
        <v>22</v>
      </c>
      <c r="L35" s="91"/>
      <c r="U35" t="s">
        <v>45</v>
      </c>
      <c r="V35" s="85" t="s">
        <v>46</v>
      </c>
      <c r="W35" s="86"/>
      <c r="X35" s="86"/>
      <c r="Y35" s="86"/>
      <c r="Z35" s="87"/>
      <c r="AA35" s="85" t="s">
        <v>47</v>
      </c>
      <c r="AB35" s="86"/>
      <c r="AC35" s="86"/>
      <c r="AD35" s="86"/>
      <c r="AE35" s="87"/>
    </row>
    <row r="36" spans="2:31" ht="60.75" customHeight="1" x14ac:dyDescent="0.3">
      <c r="B36" s="19" t="s">
        <v>17</v>
      </c>
      <c r="C36" s="20" t="s">
        <v>48</v>
      </c>
      <c r="D36" s="20" t="s">
        <v>49</v>
      </c>
      <c r="E36" s="20" t="s">
        <v>48</v>
      </c>
      <c r="F36" s="20" t="s">
        <v>49</v>
      </c>
      <c r="G36" s="20" t="s">
        <v>48</v>
      </c>
      <c r="H36" s="20" t="s">
        <v>49</v>
      </c>
      <c r="I36" s="20" t="s">
        <v>48</v>
      </c>
      <c r="J36" s="20" t="s">
        <v>49</v>
      </c>
      <c r="K36" s="20" t="s">
        <v>48</v>
      </c>
      <c r="L36" s="21" t="s">
        <v>49</v>
      </c>
      <c r="M36" s="14" t="s">
        <v>50</v>
      </c>
      <c r="N36" s="14" t="s">
        <v>51</v>
      </c>
      <c r="O36" s="14" t="s">
        <v>52</v>
      </c>
      <c r="P36" s="14" t="s">
        <v>53</v>
      </c>
      <c r="R36" s="88" t="s">
        <v>54</v>
      </c>
      <c r="S36" s="88"/>
      <c r="U36" t="s">
        <v>17</v>
      </c>
      <c r="V36" s="22" t="s">
        <v>18</v>
      </c>
      <c r="W36" s="14" t="s">
        <v>19</v>
      </c>
      <c r="X36" s="14" t="s">
        <v>20</v>
      </c>
      <c r="Y36" s="14" t="s">
        <v>21</v>
      </c>
      <c r="Z36" s="23" t="s">
        <v>22</v>
      </c>
      <c r="AA36" s="22" t="s">
        <v>18</v>
      </c>
      <c r="AB36" s="14" t="s">
        <v>19</v>
      </c>
      <c r="AC36" s="14" t="s">
        <v>20</v>
      </c>
      <c r="AD36" s="14" t="s">
        <v>21</v>
      </c>
      <c r="AE36" s="23" t="s">
        <v>22</v>
      </c>
    </row>
    <row r="37" spans="2:31" x14ac:dyDescent="0.3">
      <c r="B37" s="15" t="s">
        <v>24</v>
      </c>
      <c r="C37" s="24">
        <f t="shared" ref="C37:C57" si="17">C3/C$58</f>
        <v>2.988754292270834E-3</v>
      </c>
      <c r="D37" s="24">
        <f t="shared" ref="D37:D58" si="18">X3</f>
        <v>0.26324961877197894</v>
      </c>
      <c r="E37" s="24">
        <f t="shared" ref="E37:E57" si="19">D3/E$58</f>
        <v>4.0041921708336261E-3</v>
      </c>
      <c r="F37" s="24">
        <f t="shared" ref="F37:F58" si="20">Y3</f>
        <v>-2.7089974686048551E-2</v>
      </c>
      <c r="G37" s="24">
        <f t="shared" ref="G37:G57" si="21">E3/G$58</f>
        <v>7.3391947024991954E-3</v>
      </c>
      <c r="H37" s="24">
        <f t="shared" ref="H37:H58" si="22">Z3</f>
        <v>0.25298439597557631</v>
      </c>
      <c r="I37" s="24">
        <f t="shared" ref="I37:I57" si="23">F3/I$58</f>
        <v>1.2045017800195103E-2</v>
      </c>
      <c r="J37" s="24">
        <f t="shared" ref="J37:J58" si="24">AA3</f>
        <v>4.9988894882127106E-2</v>
      </c>
      <c r="K37" s="24">
        <f t="shared" ref="K37:K57" si="25">SUM(C3:F3)/K$58</f>
        <v>8.2299753601996466E-3</v>
      </c>
      <c r="L37" s="25">
        <f t="shared" ref="L37:L58" si="26">AB3</f>
        <v>5.2961136098105488E-2</v>
      </c>
      <c r="M37">
        <f t="shared" ref="M37:M57" si="27">RANK(L37,L$37:L$57,1)</f>
        <v>21</v>
      </c>
      <c r="N37" s="26">
        <f t="shared" ref="N37:N57" si="28">D37-L37</f>
        <v>0.21028848267387346</v>
      </c>
      <c r="O37" s="3">
        <f t="shared" ref="O37:O57" si="29">K3/K$24</f>
        <v>5.0033088743282259E-3</v>
      </c>
      <c r="P37" s="26">
        <f t="shared" ref="P37:P57" si="30">O37-C37</f>
        <v>2.0145545820573919E-3</v>
      </c>
      <c r="R37" s="3">
        <f t="shared" ref="R37:R58" si="31">(K3-C3)/C$24</f>
        <v>7.8678842804341274E-4</v>
      </c>
      <c r="S37" s="3">
        <f t="shared" ref="S37:S58" si="32">R37/R$58</f>
        <v>-3.2062665283437521E-3</v>
      </c>
      <c r="U37" t="s">
        <v>43</v>
      </c>
      <c r="V37" s="27">
        <f t="shared" ref="V37:V57" si="33">RANK(C37,C$37:C$57,0)</f>
        <v>20</v>
      </c>
      <c r="W37">
        <f t="shared" ref="W37:W57" si="34">RANK(E37,E$37:E$57,0)</f>
        <v>20</v>
      </c>
      <c r="X37">
        <f t="shared" ref="X37:X57" si="35">RANK(G37,G$37:G$57,0)</f>
        <v>19</v>
      </c>
      <c r="Y37">
        <f t="shared" ref="Y37:Y57" si="36">RANK(I37,I$37:I$57,0)</f>
        <v>19</v>
      </c>
      <c r="Z37" s="28">
        <f t="shared" ref="Z37:Z57" si="37">RANK(K37,K$37:K$57,0)</f>
        <v>19</v>
      </c>
      <c r="AA37" s="27">
        <f t="shared" ref="AA37:AE57" si="38">RANK(AJ3,AJ$3:AJ$23,0)</f>
        <v>18</v>
      </c>
      <c r="AB37">
        <f t="shared" si="38"/>
        <v>20</v>
      </c>
      <c r="AC37">
        <f t="shared" si="38"/>
        <v>17</v>
      </c>
      <c r="AD37">
        <f t="shared" si="38"/>
        <v>18</v>
      </c>
      <c r="AE37" s="28">
        <f t="shared" si="38"/>
        <v>19</v>
      </c>
    </row>
    <row r="38" spans="2:31" x14ac:dyDescent="0.3">
      <c r="B38" s="15" t="s">
        <v>25</v>
      </c>
      <c r="C38" s="24">
        <f t="shared" si="17"/>
        <v>4.282830116761672E-3</v>
      </c>
      <c r="D38" s="24">
        <f t="shared" si="18"/>
        <v>-0.52228206576032665</v>
      </c>
      <c r="E38" s="24">
        <f t="shared" si="19"/>
        <v>1.0482659566986892E-2</v>
      </c>
      <c r="F38" s="24">
        <f t="shared" si="20"/>
        <v>-0.10681260777268636</v>
      </c>
      <c r="G38" s="24">
        <f t="shared" si="21"/>
        <v>7.8459049853066738E-3</v>
      </c>
      <c r="H38" s="24">
        <f t="shared" si="22"/>
        <v>-0.10293005671077504</v>
      </c>
      <c r="I38" s="24">
        <f t="shared" si="23"/>
        <v>2.0047755092307048E-2</v>
      </c>
      <c r="J38" s="24">
        <f t="shared" si="24"/>
        <v>1.3948576261557887E-2</v>
      </c>
      <c r="K38" s="24">
        <f t="shared" si="25"/>
        <v>1.4757355266500002E-2</v>
      </c>
      <c r="L38" s="25">
        <f t="shared" si="26"/>
        <v>-3.1594963047970159E-2</v>
      </c>
      <c r="M38">
        <f t="shared" si="27"/>
        <v>20</v>
      </c>
      <c r="N38" s="26">
        <f t="shared" si="28"/>
        <v>-0.49068710271235649</v>
      </c>
      <c r="O38" s="3">
        <f t="shared" si="29"/>
        <v>2.7113171390569075E-3</v>
      </c>
      <c r="P38" s="26">
        <f t="shared" si="30"/>
        <v>-1.5715129777047645E-3</v>
      </c>
      <c r="R38" s="3">
        <f t="shared" si="31"/>
        <v>-2.2368453606828272E-3</v>
      </c>
      <c r="S38" s="3">
        <f t="shared" si="32"/>
        <v>9.1154396193567685E-3</v>
      </c>
      <c r="U38" t="s">
        <v>42</v>
      </c>
      <c r="V38" s="27">
        <f t="shared" si="33"/>
        <v>19</v>
      </c>
      <c r="W38">
        <f t="shared" si="34"/>
        <v>18</v>
      </c>
      <c r="X38">
        <f t="shared" si="35"/>
        <v>18</v>
      </c>
      <c r="Y38">
        <f t="shared" si="36"/>
        <v>18</v>
      </c>
      <c r="Z38" s="28">
        <f t="shared" si="37"/>
        <v>18</v>
      </c>
      <c r="AA38" s="27">
        <f t="shared" si="38"/>
        <v>20</v>
      </c>
      <c r="AB38">
        <f t="shared" si="38"/>
        <v>18</v>
      </c>
      <c r="AC38">
        <f t="shared" si="38"/>
        <v>18</v>
      </c>
      <c r="AD38">
        <f t="shared" si="38"/>
        <v>15</v>
      </c>
      <c r="AE38" s="28">
        <f t="shared" si="38"/>
        <v>17</v>
      </c>
    </row>
    <row r="39" spans="2:31" x14ac:dyDescent="0.3">
      <c r="B39" s="15" t="s">
        <v>26</v>
      </c>
      <c r="C39" s="24">
        <f t="shared" si="17"/>
        <v>7.412218538740703E-3</v>
      </c>
      <c r="D39" s="24">
        <f t="shared" si="18"/>
        <v>-0.32536923868441858</v>
      </c>
      <c r="E39" s="24">
        <f t="shared" si="19"/>
        <v>1.7497102903311634E-2</v>
      </c>
      <c r="F39" s="24">
        <f t="shared" si="20"/>
        <v>-0.14190241096629011</v>
      </c>
      <c r="G39" s="24">
        <f t="shared" si="21"/>
        <v>7.1852429184774871E-2</v>
      </c>
      <c r="H39" s="24">
        <f t="shared" si="22"/>
        <v>-0.38297470799335925</v>
      </c>
      <c r="I39" s="24">
        <f t="shared" si="23"/>
        <v>0.11592254764757366</v>
      </c>
      <c r="J39" s="24">
        <f t="shared" si="24"/>
        <v>-0.23505580959351363</v>
      </c>
      <c r="K39" s="24">
        <f t="shared" si="25"/>
        <v>7.0215374969587241E-2</v>
      </c>
      <c r="L39" s="25">
        <f t="shared" si="26"/>
        <v>-0.23662469169774702</v>
      </c>
      <c r="M39">
        <f t="shared" si="27"/>
        <v>6</v>
      </c>
      <c r="N39" s="26">
        <f t="shared" si="28"/>
        <v>-8.8744546986671557E-2</v>
      </c>
      <c r="O39" s="3">
        <f t="shared" si="29"/>
        <v>6.6266232681719073E-3</v>
      </c>
      <c r="P39" s="26">
        <f t="shared" si="30"/>
        <v>-7.8559527056879571E-4</v>
      </c>
      <c r="R39" s="3">
        <f t="shared" si="31"/>
        <v>-2.4117079029125962E-3</v>
      </c>
      <c r="S39" s="3">
        <f t="shared" si="32"/>
        <v>9.828027522570653E-3</v>
      </c>
      <c r="U39" t="s">
        <v>41</v>
      </c>
      <c r="V39" s="27">
        <f t="shared" si="33"/>
        <v>18</v>
      </c>
      <c r="W39">
        <f t="shared" si="34"/>
        <v>15</v>
      </c>
      <c r="X39">
        <f t="shared" si="35"/>
        <v>5</v>
      </c>
      <c r="Y39">
        <f t="shared" si="36"/>
        <v>1</v>
      </c>
      <c r="Z39" s="28">
        <f t="shared" si="37"/>
        <v>6</v>
      </c>
      <c r="AA39" s="27">
        <f t="shared" si="38"/>
        <v>16</v>
      </c>
      <c r="AB39">
        <f t="shared" si="38"/>
        <v>14</v>
      </c>
      <c r="AC39">
        <f t="shared" si="38"/>
        <v>8</v>
      </c>
      <c r="AD39">
        <f t="shared" si="38"/>
        <v>2</v>
      </c>
      <c r="AE39" s="28">
        <f t="shared" si="38"/>
        <v>5</v>
      </c>
    </row>
    <row r="40" spans="2:31" x14ac:dyDescent="0.3">
      <c r="B40" s="15" t="s">
        <v>27</v>
      </c>
      <c r="C40" s="24">
        <f t="shared" si="17"/>
        <v>7.7282732826219561E-3</v>
      </c>
      <c r="D40" s="24">
        <f t="shared" si="18"/>
        <v>-0.58531213518034875</v>
      </c>
      <c r="E40" s="24">
        <f t="shared" si="19"/>
        <v>9.6284287832006672E-3</v>
      </c>
      <c r="F40" s="24">
        <f t="shared" si="20"/>
        <v>-0.4693276140292485</v>
      </c>
      <c r="G40" s="24">
        <f t="shared" si="21"/>
        <v>1.7352946753891887E-3</v>
      </c>
      <c r="H40" s="24">
        <f t="shared" si="22"/>
        <v>-0.80842490842490844</v>
      </c>
      <c r="I40" s="24">
        <f t="shared" si="23"/>
        <v>1.5482047342444936E-3</v>
      </c>
      <c r="J40" s="24">
        <f t="shared" si="24"/>
        <v>-0.32966897334836381</v>
      </c>
      <c r="K40" s="24">
        <f t="shared" si="25"/>
        <v>4.900384760832167E-3</v>
      </c>
      <c r="L40" s="25">
        <f t="shared" si="26"/>
        <v>-0.46697062835655601</v>
      </c>
      <c r="M40">
        <f t="shared" si="27"/>
        <v>3</v>
      </c>
      <c r="N40" s="26">
        <f t="shared" si="28"/>
        <v>-0.11834150682379274</v>
      </c>
      <c r="O40" s="3">
        <f t="shared" si="29"/>
        <v>4.2469947421623312E-3</v>
      </c>
      <c r="P40" s="26">
        <f t="shared" si="30"/>
        <v>-3.4812785404596249E-3</v>
      </c>
      <c r="R40" s="3">
        <f t="shared" si="31"/>
        <v>-4.5234521363087003E-3</v>
      </c>
      <c r="S40" s="3">
        <f t="shared" si="32"/>
        <v>1.8433663562234508E-2</v>
      </c>
      <c r="U40" t="s">
        <v>40</v>
      </c>
      <c r="V40" s="27">
        <f t="shared" si="33"/>
        <v>17</v>
      </c>
      <c r="W40">
        <f t="shared" si="34"/>
        <v>19</v>
      </c>
      <c r="X40">
        <f t="shared" si="35"/>
        <v>21</v>
      </c>
      <c r="Y40">
        <f t="shared" si="36"/>
        <v>21</v>
      </c>
      <c r="Z40" s="28">
        <f t="shared" si="37"/>
        <v>21</v>
      </c>
      <c r="AA40" s="27">
        <f t="shared" si="38"/>
        <v>19</v>
      </c>
      <c r="AB40">
        <f t="shared" si="38"/>
        <v>19</v>
      </c>
      <c r="AC40">
        <f t="shared" si="38"/>
        <v>21</v>
      </c>
      <c r="AD40">
        <f t="shared" si="38"/>
        <v>21</v>
      </c>
      <c r="AE40" s="28">
        <f t="shared" si="38"/>
        <v>21</v>
      </c>
    </row>
    <row r="41" spans="2:31" x14ac:dyDescent="0.3">
      <c r="B41" s="15" t="s">
        <v>28</v>
      </c>
      <c r="C41" s="24">
        <f t="shared" si="17"/>
        <v>8.6703917348801111E-3</v>
      </c>
      <c r="D41" s="24">
        <f t="shared" si="18"/>
        <v>-7.275418910510846E-2</v>
      </c>
      <c r="E41" s="24">
        <f t="shared" si="19"/>
        <v>1.5362777214515936E-2</v>
      </c>
      <c r="F41" s="24">
        <f t="shared" si="20"/>
        <v>-0.19122867258172069</v>
      </c>
      <c r="G41" s="24">
        <f t="shared" si="21"/>
        <v>1.7820247414034849E-2</v>
      </c>
      <c r="H41" s="24">
        <f t="shared" si="22"/>
        <v>0.56099184952232617</v>
      </c>
      <c r="I41" s="24">
        <f t="shared" si="23"/>
        <v>3.070412633104001E-2</v>
      </c>
      <c r="J41" s="24">
        <f t="shared" si="24"/>
        <v>-0.1749729173313728</v>
      </c>
      <c r="K41" s="24">
        <f t="shared" si="25"/>
        <v>2.2854796672613871E-2</v>
      </c>
      <c r="L41" s="25">
        <f t="shared" si="26"/>
        <v>-0.14108447082153053</v>
      </c>
      <c r="M41">
        <f t="shared" si="27"/>
        <v>15</v>
      </c>
      <c r="N41" s="26">
        <f t="shared" si="28"/>
        <v>6.8330281716422067E-2</v>
      </c>
      <c r="O41" s="3">
        <f t="shared" si="29"/>
        <v>1.0653971370256074E-2</v>
      </c>
      <c r="P41" s="26">
        <f t="shared" si="30"/>
        <v>1.9835796353759629E-3</v>
      </c>
      <c r="R41" s="3">
        <f t="shared" si="31"/>
        <v>-6.308073198948369E-4</v>
      </c>
      <c r="S41" s="3">
        <f t="shared" si="32"/>
        <v>2.5706229572322174E-3</v>
      </c>
      <c r="U41" t="s">
        <v>39</v>
      </c>
      <c r="V41" s="27">
        <f t="shared" si="33"/>
        <v>16</v>
      </c>
      <c r="W41">
        <f t="shared" si="34"/>
        <v>16</v>
      </c>
      <c r="X41">
        <f t="shared" si="35"/>
        <v>17</v>
      </c>
      <c r="Y41">
        <f t="shared" si="36"/>
        <v>14</v>
      </c>
      <c r="Z41" s="28">
        <f t="shared" si="37"/>
        <v>14</v>
      </c>
      <c r="AA41" s="27">
        <f t="shared" si="38"/>
        <v>15</v>
      </c>
      <c r="AB41">
        <f t="shared" si="38"/>
        <v>16</v>
      </c>
      <c r="AC41">
        <f t="shared" si="38"/>
        <v>13</v>
      </c>
      <c r="AD41">
        <f t="shared" si="38"/>
        <v>14</v>
      </c>
      <c r="AE41" s="28">
        <f t="shared" si="38"/>
        <v>14</v>
      </c>
    </row>
    <row r="42" spans="2:31" x14ac:dyDescent="0.3">
      <c r="B42" s="15" t="s">
        <v>29</v>
      </c>
      <c r="C42" s="24">
        <f t="shared" si="17"/>
        <v>1.2153969816864972E-2</v>
      </c>
      <c r="D42" s="24">
        <f t="shared" si="18"/>
        <v>-0.68914296209564474</v>
      </c>
      <c r="E42" s="24">
        <f t="shared" si="19"/>
        <v>2.0438399152751127E-2</v>
      </c>
      <c r="F42" s="24">
        <f t="shared" si="20"/>
        <v>-0.49089736712058707</v>
      </c>
      <c r="G42" s="24">
        <f t="shared" si="21"/>
        <v>2.4527510935905439E-2</v>
      </c>
      <c r="H42" s="24">
        <f t="shared" si="22"/>
        <v>-0.71932810131174874</v>
      </c>
      <c r="I42" s="24">
        <f t="shared" si="23"/>
        <v>2.1871699279635295E-2</v>
      </c>
      <c r="J42" s="24">
        <f t="shared" si="24"/>
        <v>-0.55804844238257079</v>
      </c>
      <c r="K42" s="24">
        <f t="shared" si="25"/>
        <v>2.0840657923679024E-2</v>
      </c>
      <c r="L42" s="25">
        <f t="shared" si="26"/>
        <v>-0.55127834987400059</v>
      </c>
      <c r="M42">
        <f t="shared" si="27"/>
        <v>1</v>
      </c>
      <c r="N42" s="26">
        <f t="shared" si="28"/>
        <v>-0.13786461222164414</v>
      </c>
      <c r="O42" s="3">
        <f t="shared" si="29"/>
        <v>5.0067601122194653E-3</v>
      </c>
      <c r="P42" s="26">
        <f t="shared" si="30"/>
        <v>-7.1472097046455067E-3</v>
      </c>
      <c r="R42" s="3">
        <f t="shared" si="31"/>
        <v>-8.3758227608153879E-3</v>
      </c>
      <c r="S42" s="3">
        <f t="shared" si="32"/>
        <v>3.4132581527826368E-2</v>
      </c>
      <c r="U42" t="s">
        <v>38</v>
      </c>
      <c r="V42" s="27">
        <f t="shared" si="33"/>
        <v>15</v>
      </c>
      <c r="W42">
        <f t="shared" si="34"/>
        <v>14</v>
      </c>
      <c r="X42">
        <f t="shared" si="35"/>
        <v>14</v>
      </c>
      <c r="Y42">
        <f t="shared" si="36"/>
        <v>15</v>
      </c>
      <c r="Z42" s="28">
        <f t="shared" si="37"/>
        <v>16</v>
      </c>
      <c r="AA42" s="27">
        <f t="shared" si="38"/>
        <v>17</v>
      </c>
      <c r="AB42">
        <f t="shared" si="38"/>
        <v>17</v>
      </c>
      <c r="AC42">
        <f t="shared" si="38"/>
        <v>19</v>
      </c>
      <c r="AD42">
        <f t="shared" si="38"/>
        <v>19</v>
      </c>
      <c r="AE42" s="28">
        <f t="shared" si="38"/>
        <v>18</v>
      </c>
    </row>
    <row r="43" spans="2:31" x14ac:dyDescent="0.3">
      <c r="B43" s="15" t="s">
        <v>30</v>
      </c>
      <c r="C43" s="24">
        <f t="shared" si="17"/>
        <v>1.4466898985815857E-2</v>
      </c>
      <c r="D43" s="24">
        <f t="shared" si="18"/>
        <v>-0.36990317478686879</v>
      </c>
      <c r="E43" s="24">
        <f t="shared" si="19"/>
        <v>2.2854971896100678E-2</v>
      </c>
      <c r="F43" s="24">
        <f t="shared" si="20"/>
        <v>-0.21475824887391823</v>
      </c>
      <c r="G43" s="24">
        <f t="shared" si="21"/>
        <v>2.2014511851967285E-2</v>
      </c>
      <c r="H43" s="24">
        <f t="shared" si="22"/>
        <v>-0.45922560899317622</v>
      </c>
      <c r="I43" s="24">
        <f t="shared" si="23"/>
        <v>2.0208345138302605E-2</v>
      </c>
      <c r="J43" s="24">
        <f t="shared" si="24"/>
        <v>-0.17152267992170533</v>
      </c>
      <c r="K43" s="24">
        <f t="shared" si="25"/>
        <v>2.0871786318256876E-2</v>
      </c>
      <c r="L43" s="25">
        <f t="shared" si="26"/>
        <v>-0.21672976399311483</v>
      </c>
      <c r="M43">
        <f t="shared" si="27"/>
        <v>7</v>
      </c>
      <c r="N43" s="26">
        <f t="shared" si="28"/>
        <v>-0.15317341079375396</v>
      </c>
      <c r="O43" s="3">
        <f t="shared" si="29"/>
        <v>1.2079825653322414E-2</v>
      </c>
      <c r="P43" s="26">
        <f t="shared" si="30"/>
        <v>-2.3870733324934425E-3</v>
      </c>
      <c r="R43" s="3">
        <f t="shared" si="31"/>
        <v>-5.3513518641742181E-3</v>
      </c>
      <c r="S43" s="3">
        <f t="shared" si="32"/>
        <v>2.180746405505727E-2</v>
      </c>
      <c r="U43" t="s">
        <v>37</v>
      </c>
      <c r="V43" s="27">
        <f t="shared" si="33"/>
        <v>14</v>
      </c>
      <c r="W43">
        <f t="shared" si="34"/>
        <v>12</v>
      </c>
      <c r="X43">
        <f t="shared" si="35"/>
        <v>15</v>
      </c>
      <c r="Y43">
        <f t="shared" si="36"/>
        <v>17</v>
      </c>
      <c r="Z43" s="28">
        <f t="shared" si="37"/>
        <v>15</v>
      </c>
      <c r="AA43" s="27">
        <f t="shared" si="38"/>
        <v>14</v>
      </c>
      <c r="AB43">
        <f t="shared" si="38"/>
        <v>12</v>
      </c>
      <c r="AC43">
        <f t="shared" si="38"/>
        <v>16</v>
      </c>
      <c r="AD43">
        <f t="shared" si="38"/>
        <v>17</v>
      </c>
      <c r="AE43" s="28">
        <f t="shared" si="38"/>
        <v>15</v>
      </c>
    </row>
    <row r="44" spans="2:31" x14ac:dyDescent="0.3">
      <c r="B44" s="15" t="s">
        <v>31</v>
      </c>
      <c r="C44" s="24">
        <f t="shared" si="17"/>
        <v>1.8453857960645137E-2</v>
      </c>
      <c r="D44" s="24">
        <f t="shared" si="18"/>
        <v>-0.41740800290318192</v>
      </c>
      <c r="E44" s="24">
        <f t="shared" si="19"/>
        <v>1.4707831539287253E-2</v>
      </c>
      <c r="F44" s="24">
        <f t="shared" si="20"/>
        <v>-8.7225877528536888E-2</v>
      </c>
      <c r="G44" s="24">
        <f t="shared" si="21"/>
        <v>1.8767243696287836E-2</v>
      </c>
      <c r="H44" s="24">
        <f t="shared" si="22"/>
        <v>-0.14973186565057861</v>
      </c>
      <c r="I44" s="24">
        <f t="shared" si="23"/>
        <v>2.0310143889496521E-2</v>
      </c>
      <c r="J44" s="24">
        <f t="shared" si="24"/>
        <v>-0.14055896421389621</v>
      </c>
      <c r="K44" s="24">
        <f t="shared" si="25"/>
        <v>1.8068758999216603E-2</v>
      </c>
      <c r="L44" s="25">
        <f t="shared" si="26"/>
        <v>-0.14521792862310101</v>
      </c>
      <c r="M44">
        <f t="shared" si="27"/>
        <v>14</v>
      </c>
      <c r="N44" s="26">
        <f t="shared" si="28"/>
        <v>-0.27219007428008091</v>
      </c>
      <c r="O44" s="3">
        <f t="shared" si="29"/>
        <v>1.4247203049020767E-2</v>
      </c>
      <c r="P44" s="26">
        <f t="shared" si="30"/>
        <v>-4.2066549116243704E-3</v>
      </c>
      <c r="R44" s="3">
        <f t="shared" si="31"/>
        <v>-7.702787997211873E-3</v>
      </c>
      <c r="S44" s="3">
        <f t="shared" si="32"/>
        <v>3.1389876172690373E-2</v>
      </c>
      <c r="U44" t="s">
        <v>36</v>
      </c>
      <c r="V44" s="27">
        <f t="shared" si="33"/>
        <v>13</v>
      </c>
      <c r="W44">
        <f t="shared" si="34"/>
        <v>17</v>
      </c>
      <c r="X44">
        <f t="shared" si="35"/>
        <v>16</v>
      </c>
      <c r="Y44">
        <f t="shared" si="36"/>
        <v>16</v>
      </c>
      <c r="Z44" s="28">
        <f t="shared" si="37"/>
        <v>17</v>
      </c>
      <c r="AA44" s="27">
        <f t="shared" si="38"/>
        <v>13</v>
      </c>
      <c r="AB44">
        <f t="shared" si="38"/>
        <v>15</v>
      </c>
      <c r="AC44">
        <f t="shared" si="38"/>
        <v>15</v>
      </c>
      <c r="AD44">
        <f t="shared" si="38"/>
        <v>16</v>
      </c>
      <c r="AE44" s="28">
        <f t="shared" si="38"/>
        <v>16</v>
      </c>
    </row>
    <row r="45" spans="2:31" x14ac:dyDescent="0.3">
      <c r="B45" s="15" t="s">
        <v>32</v>
      </c>
      <c r="C45" s="24">
        <f t="shared" si="17"/>
        <v>2.4325797935915109E-2</v>
      </c>
      <c r="D45" s="24">
        <f t="shared" si="18"/>
        <v>-0.31615774622037668</v>
      </c>
      <c r="E45" s="24">
        <f t="shared" si="19"/>
        <v>3.4457293663936205E-2</v>
      </c>
      <c r="F45" s="24">
        <f t="shared" si="20"/>
        <v>-0.19255543712249462</v>
      </c>
      <c r="G45" s="24">
        <f t="shared" si="21"/>
        <v>6.7478384828397048E-2</v>
      </c>
      <c r="H45" s="24">
        <f t="shared" si="22"/>
        <v>-0.16953136038935551</v>
      </c>
      <c r="I45" s="24">
        <f t="shared" si="23"/>
        <v>8.7667820801993257E-2</v>
      </c>
      <c r="J45" s="24">
        <f t="shared" si="24"/>
        <v>-0.19913946307261962</v>
      </c>
      <c r="K45" s="24">
        <f t="shared" si="25"/>
        <v>6.2854031592305556E-2</v>
      </c>
      <c r="L45" s="25">
        <f t="shared" si="26"/>
        <v>-0.19905119745858157</v>
      </c>
      <c r="M45">
        <f t="shared" si="27"/>
        <v>10</v>
      </c>
      <c r="N45" s="26">
        <f t="shared" si="28"/>
        <v>-0.1171065487617951</v>
      </c>
      <c r="O45" s="3">
        <f t="shared" si="29"/>
        <v>2.2044535513299528E-2</v>
      </c>
      <c r="P45" s="26">
        <f t="shared" si="30"/>
        <v>-2.2812624226155806E-3</v>
      </c>
      <c r="R45" s="3">
        <f t="shared" si="31"/>
        <v>-7.6907894504312131E-3</v>
      </c>
      <c r="S45" s="3">
        <f t="shared" si="32"/>
        <v>3.1340980513374098E-2</v>
      </c>
      <c r="U45" t="s">
        <v>35</v>
      </c>
      <c r="V45" s="27">
        <f t="shared" si="33"/>
        <v>12</v>
      </c>
      <c r="W45">
        <f t="shared" si="34"/>
        <v>10</v>
      </c>
      <c r="X45">
        <f t="shared" si="35"/>
        <v>7</v>
      </c>
      <c r="Y45">
        <f t="shared" si="36"/>
        <v>4</v>
      </c>
      <c r="Z45" s="28">
        <f t="shared" si="37"/>
        <v>7</v>
      </c>
      <c r="AA45" s="27">
        <f t="shared" si="38"/>
        <v>11</v>
      </c>
      <c r="AB45">
        <f t="shared" si="38"/>
        <v>8</v>
      </c>
      <c r="AC45">
        <f t="shared" si="38"/>
        <v>5</v>
      </c>
      <c r="AD45">
        <f t="shared" si="38"/>
        <v>4</v>
      </c>
      <c r="AE45" s="28">
        <f t="shared" si="38"/>
        <v>6</v>
      </c>
    </row>
    <row r="46" spans="2:31" x14ac:dyDescent="0.3">
      <c r="B46" s="15" t="s">
        <v>33</v>
      </c>
      <c r="C46" s="24">
        <f t="shared" si="17"/>
        <v>3.0364136362275005E-2</v>
      </c>
      <c r="D46" s="24">
        <f t="shared" si="18"/>
        <v>-0.21559545908458772</v>
      </c>
      <c r="E46" s="24">
        <f t="shared" si="19"/>
        <v>2.6705860905007529E-2</v>
      </c>
      <c r="F46" s="24">
        <f t="shared" si="20"/>
        <v>-0.12853442708270132</v>
      </c>
      <c r="G46" s="24">
        <f t="shared" si="21"/>
        <v>4.676195390790374E-2</v>
      </c>
      <c r="H46" s="24">
        <f t="shared" si="22"/>
        <v>-8.5063241814132731E-2</v>
      </c>
      <c r="I46" s="24">
        <f t="shared" si="23"/>
        <v>4.2711958478033378E-2</v>
      </c>
      <c r="J46" s="24">
        <f t="shared" si="24"/>
        <v>-0.10585915550088822</v>
      </c>
      <c r="K46" s="24">
        <f t="shared" si="25"/>
        <v>3.6334811462005255E-2</v>
      </c>
      <c r="L46" s="25">
        <f t="shared" si="26"/>
        <v>-0.11661569411975059</v>
      </c>
      <c r="M46">
        <f t="shared" si="27"/>
        <v>16</v>
      </c>
      <c r="N46" s="26">
        <f t="shared" si="28"/>
        <v>-9.8979764964837125E-2</v>
      </c>
      <c r="O46" s="3">
        <f t="shared" si="29"/>
        <v>3.1563049617337836E-2</v>
      </c>
      <c r="P46" s="26">
        <f t="shared" si="30"/>
        <v>1.1989132550628313E-3</v>
      </c>
      <c r="R46" s="3">
        <f t="shared" si="31"/>
        <v>-6.5463699187317034E-3</v>
      </c>
      <c r="S46" s="3">
        <f t="shared" si="32"/>
        <v>2.6677320108510458E-2</v>
      </c>
      <c r="U46" t="s">
        <v>34</v>
      </c>
      <c r="V46" s="27">
        <f t="shared" si="33"/>
        <v>11</v>
      </c>
      <c r="W46">
        <f t="shared" si="34"/>
        <v>11</v>
      </c>
      <c r="X46">
        <f t="shared" si="35"/>
        <v>11</v>
      </c>
      <c r="Y46">
        <f t="shared" si="36"/>
        <v>12</v>
      </c>
      <c r="Z46" s="28">
        <f t="shared" si="37"/>
        <v>13</v>
      </c>
      <c r="AA46" s="27">
        <f t="shared" si="38"/>
        <v>10</v>
      </c>
      <c r="AB46">
        <f t="shared" si="38"/>
        <v>11</v>
      </c>
      <c r="AC46">
        <f t="shared" si="38"/>
        <v>9</v>
      </c>
      <c r="AD46">
        <f t="shared" si="38"/>
        <v>10</v>
      </c>
      <c r="AE46" s="28">
        <f t="shared" si="38"/>
        <v>12</v>
      </c>
    </row>
    <row r="47" spans="2:31" x14ac:dyDescent="0.3">
      <c r="B47" s="15" t="s">
        <v>34</v>
      </c>
      <c r="C47" s="24">
        <f t="shared" si="17"/>
        <v>3.0651543413067552E-2</v>
      </c>
      <c r="D47" s="24">
        <f t="shared" si="18"/>
        <v>-0.46437501517248075</v>
      </c>
      <c r="E47" s="24">
        <f t="shared" si="19"/>
        <v>4.51251412900633E-2</v>
      </c>
      <c r="F47" s="24">
        <f t="shared" si="20"/>
        <v>-0.43236701098383745</v>
      </c>
      <c r="G47" s="24">
        <f t="shared" si="21"/>
        <v>3.743352671945932E-2</v>
      </c>
      <c r="H47" s="24">
        <f t="shared" si="22"/>
        <v>-0.43899905758362179</v>
      </c>
      <c r="I47" s="24">
        <f t="shared" si="23"/>
        <v>4.2758749469540731E-2</v>
      </c>
      <c r="J47" s="24">
        <f t="shared" si="24"/>
        <v>-0.30353194733644828</v>
      </c>
      <c r="K47" s="24">
        <f t="shared" si="25"/>
        <v>4.2441066528433512E-2</v>
      </c>
      <c r="L47" s="25">
        <f t="shared" si="26"/>
        <v>-0.36827371780711171</v>
      </c>
      <c r="M47">
        <f t="shared" si="27"/>
        <v>4</v>
      </c>
      <c r="N47" s="26">
        <f t="shared" si="28"/>
        <v>-9.6101297365369043E-2</v>
      </c>
      <c r="O47" s="3">
        <f t="shared" si="29"/>
        <v>2.1756603666373272E-2</v>
      </c>
      <c r="P47" s="26">
        <f t="shared" si="30"/>
        <v>-8.8949397466942803E-3</v>
      </c>
      <c r="R47" s="3">
        <f t="shared" si="31"/>
        <v>-1.4233810937503198E-2</v>
      </c>
      <c r="S47" s="3">
        <f t="shared" si="32"/>
        <v>5.8004655321610248E-2</v>
      </c>
      <c r="U47" t="s">
        <v>33</v>
      </c>
      <c r="V47" s="27">
        <f t="shared" si="33"/>
        <v>10</v>
      </c>
      <c r="W47">
        <f t="shared" si="34"/>
        <v>7</v>
      </c>
      <c r="X47">
        <f t="shared" si="35"/>
        <v>12</v>
      </c>
      <c r="Y47">
        <f t="shared" si="36"/>
        <v>11</v>
      </c>
      <c r="Z47" s="28">
        <f t="shared" si="37"/>
        <v>11</v>
      </c>
      <c r="AA47" s="27">
        <f t="shared" si="38"/>
        <v>12</v>
      </c>
      <c r="AB47">
        <f t="shared" si="38"/>
        <v>10</v>
      </c>
      <c r="AC47">
        <f t="shared" si="38"/>
        <v>14</v>
      </c>
      <c r="AD47">
        <f t="shared" si="38"/>
        <v>13</v>
      </c>
      <c r="AE47" s="28">
        <f t="shared" si="38"/>
        <v>13</v>
      </c>
    </row>
    <row r="48" spans="2:31" x14ac:dyDescent="0.3">
      <c r="B48" s="15" t="s">
        <v>35</v>
      </c>
      <c r="C48" s="24">
        <f t="shared" si="17"/>
        <v>4.2877039450663741E-2</v>
      </c>
      <c r="D48" s="24">
        <f t="shared" si="18"/>
        <v>-0.39432388108914845</v>
      </c>
      <c r="E48" s="24">
        <f t="shared" si="19"/>
        <v>2.128767886554148E-2</v>
      </c>
      <c r="F48" s="24">
        <f t="shared" si="20"/>
        <v>-0.15893192872420592</v>
      </c>
      <c r="G48" s="24">
        <f t="shared" si="21"/>
        <v>0.10908085636262531</v>
      </c>
      <c r="H48" s="24">
        <f t="shared" si="22"/>
        <v>-0.10454727776164499</v>
      </c>
      <c r="I48" s="24">
        <f t="shared" si="23"/>
        <v>6.072291050005646E-2</v>
      </c>
      <c r="J48" s="24">
        <f t="shared" si="24"/>
        <v>-0.21108695706902239</v>
      </c>
      <c r="K48" s="24">
        <f t="shared" si="25"/>
        <v>4.8236718440883036E-2</v>
      </c>
      <c r="L48" s="25">
        <f t="shared" si="26"/>
        <v>-0.19940671972110535</v>
      </c>
      <c r="M48">
        <f t="shared" si="27"/>
        <v>9</v>
      </c>
      <c r="N48" s="26">
        <f t="shared" si="28"/>
        <v>-0.1949171613680431</v>
      </c>
      <c r="O48" s="3">
        <f t="shared" si="29"/>
        <v>3.4414634924974402E-2</v>
      </c>
      <c r="P48" s="26">
        <f t="shared" si="30"/>
        <v>-8.462404525689339E-3</v>
      </c>
      <c r="R48" s="3">
        <f t="shared" si="31"/>
        <v>-1.6907440605798255E-2</v>
      </c>
      <c r="S48" s="3">
        <f t="shared" si="32"/>
        <v>6.8900048554526805E-2</v>
      </c>
      <c r="U48" t="s">
        <v>32</v>
      </c>
      <c r="V48" s="27">
        <f t="shared" si="33"/>
        <v>9</v>
      </c>
      <c r="W48">
        <f t="shared" si="34"/>
        <v>13</v>
      </c>
      <c r="X48">
        <f t="shared" si="35"/>
        <v>2</v>
      </c>
      <c r="Y48">
        <f t="shared" si="36"/>
        <v>7</v>
      </c>
      <c r="Z48" s="28">
        <f t="shared" si="37"/>
        <v>10</v>
      </c>
      <c r="AA48" s="27">
        <f t="shared" si="38"/>
        <v>9</v>
      </c>
      <c r="AB48">
        <f t="shared" si="38"/>
        <v>13</v>
      </c>
      <c r="AC48">
        <f t="shared" si="38"/>
        <v>1</v>
      </c>
      <c r="AD48">
        <f t="shared" si="38"/>
        <v>6</v>
      </c>
      <c r="AE48" s="28">
        <f t="shared" si="38"/>
        <v>9</v>
      </c>
    </row>
    <row r="49" spans="2:31" x14ac:dyDescent="0.3">
      <c r="B49" s="15" t="s">
        <v>36</v>
      </c>
      <c r="C49" s="24">
        <f t="shared" si="17"/>
        <v>4.4327468431265345E-2</v>
      </c>
      <c r="D49" s="24">
        <f t="shared" si="18"/>
        <v>-7.6331681277776148E-2</v>
      </c>
      <c r="E49" s="24">
        <f t="shared" si="19"/>
        <v>7.3289767749400478E-2</v>
      </c>
      <c r="F49" s="24">
        <f t="shared" si="20"/>
        <v>-0.15988167357894925</v>
      </c>
      <c r="G49" s="24">
        <f t="shared" si="21"/>
        <v>5.7877162536831311E-2</v>
      </c>
      <c r="H49" s="24">
        <f t="shared" si="22"/>
        <v>-0.1201619560661223</v>
      </c>
      <c r="I49" s="24">
        <f t="shared" si="23"/>
        <v>9.7763286144709693E-2</v>
      </c>
      <c r="J49" s="24">
        <f t="shared" si="24"/>
        <v>-6.9788424210708466E-2</v>
      </c>
      <c r="K49" s="24">
        <f t="shared" si="25"/>
        <v>8.2783608543418388E-2</v>
      </c>
      <c r="L49" s="25">
        <f t="shared" si="26"/>
        <v>-0.10091239778268868</v>
      </c>
      <c r="M49">
        <f t="shared" si="27"/>
        <v>17</v>
      </c>
      <c r="N49" s="26">
        <f t="shared" si="28"/>
        <v>2.4580716504912531E-2</v>
      </c>
      <c r="O49" s="3">
        <f t="shared" si="29"/>
        <v>5.4258389990128227E-2</v>
      </c>
      <c r="P49" s="26">
        <f t="shared" si="30"/>
        <v>9.9309215588628819E-3</v>
      </c>
      <c r="R49" s="3">
        <f t="shared" si="31"/>
        <v>-3.3835901921460301E-3</v>
      </c>
      <c r="S49" s="3">
        <f t="shared" si="32"/>
        <v>1.3788575927188676E-2</v>
      </c>
      <c r="U49" t="s">
        <v>31</v>
      </c>
      <c r="V49" s="27">
        <f t="shared" si="33"/>
        <v>8</v>
      </c>
      <c r="W49">
        <f t="shared" si="34"/>
        <v>5</v>
      </c>
      <c r="X49">
        <f t="shared" si="35"/>
        <v>9</v>
      </c>
      <c r="Y49">
        <f t="shared" si="36"/>
        <v>2</v>
      </c>
      <c r="Z49" s="28">
        <f t="shared" si="37"/>
        <v>4</v>
      </c>
      <c r="AA49" s="27">
        <f t="shared" si="38"/>
        <v>7</v>
      </c>
      <c r="AB49">
        <f t="shared" si="38"/>
        <v>4</v>
      </c>
      <c r="AC49">
        <f t="shared" si="38"/>
        <v>6</v>
      </c>
      <c r="AD49">
        <f t="shared" si="38"/>
        <v>1</v>
      </c>
      <c r="AE49" s="28">
        <f t="shared" si="38"/>
        <v>3</v>
      </c>
    </row>
    <row r="50" spans="2:31" x14ac:dyDescent="0.3">
      <c r="B50" s="15" t="s">
        <v>37</v>
      </c>
      <c r="C50" s="24">
        <f t="shared" si="17"/>
        <v>5.0459655956087923E-2</v>
      </c>
      <c r="D50" s="24">
        <f t="shared" si="18"/>
        <v>-0.14409214996304195</v>
      </c>
      <c r="E50" s="24">
        <f t="shared" si="19"/>
        <v>5.7740866273228761E-2</v>
      </c>
      <c r="F50" s="24">
        <f t="shared" si="20"/>
        <v>-8.0255193736958746E-2</v>
      </c>
      <c r="G50" s="24">
        <f t="shared" si="21"/>
        <v>3.2349155696507342E-2</v>
      </c>
      <c r="H50" s="24">
        <f t="shared" si="22"/>
        <v>7.54828821629977E-2</v>
      </c>
      <c r="I50" s="24">
        <f t="shared" si="23"/>
        <v>4.5435657889748446E-2</v>
      </c>
      <c r="J50" s="24">
        <f t="shared" si="24"/>
        <v>1.5416324020939778E-2</v>
      </c>
      <c r="K50" s="24">
        <f t="shared" si="25"/>
        <v>4.9416420406442431E-2</v>
      </c>
      <c r="L50" s="25">
        <f t="shared" si="26"/>
        <v>-3.3789090535034538E-2</v>
      </c>
      <c r="M50">
        <f t="shared" si="27"/>
        <v>19</v>
      </c>
      <c r="N50" s="26">
        <f t="shared" si="28"/>
        <v>-0.11030305942800742</v>
      </c>
      <c r="O50" s="3">
        <f t="shared" si="29"/>
        <v>5.7233357052376602E-2</v>
      </c>
      <c r="P50" s="26">
        <f t="shared" si="30"/>
        <v>6.7737010962886784E-3</v>
      </c>
      <c r="R50" s="3">
        <f t="shared" si="31"/>
        <v>-7.2708403131081243E-3</v>
      </c>
      <c r="S50" s="3">
        <f t="shared" si="32"/>
        <v>2.9629632437304584E-2</v>
      </c>
      <c r="U50" t="s">
        <v>30</v>
      </c>
      <c r="V50" s="27">
        <f t="shared" si="33"/>
        <v>7</v>
      </c>
      <c r="W50">
        <f t="shared" si="34"/>
        <v>6</v>
      </c>
      <c r="X50">
        <f t="shared" si="35"/>
        <v>13</v>
      </c>
      <c r="Y50">
        <f t="shared" si="36"/>
        <v>10</v>
      </c>
      <c r="Z50" s="28">
        <f t="shared" si="37"/>
        <v>8</v>
      </c>
      <c r="AA50" s="27">
        <f t="shared" si="38"/>
        <v>6</v>
      </c>
      <c r="AB50">
        <f t="shared" si="38"/>
        <v>5</v>
      </c>
      <c r="AC50">
        <f t="shared" si="38"/>
        <v>12</v>
      </c>
      <c r="AD50">
        <f t="shared" si="38"/>
        <v>8</v>
      </c>
      <c r="AE50" s="28">
        <f t="shared" si="38"/>
        <v>7</v>
      </c>
    </row>
    <row r="51" spans="2:31" x14ac:dyDescent="0.3">
      <c r="B51" s="15" t="s">
        <v>38</v>
      </c>
      <c r="C51" s="24">
        <f t="shared" si="17"/>
        <v>5.3727725255973649E-2</v>
      </c>
      <c r="D51" s="24">
        <f t="shared" si="18"/>
        <v>-0.44245840423929661</v>
      </c>
      <c r="E51" s="24">
        <f t="shared" si="19"/>
        <v>3.5797557584466441E-2</v>
      </c>
      <c r="F51" s="24">
        <f t="shared" si="20"/>
        <v>-0.26003622147910577</v>
      </c>
      <c r="G51" s="24">
        <f t="shared" si="21"/>
        <v>5.6947010690072027E-2</v>
      </c>
      <c r="H51" s="24">
        <f t="shared" si="22"/>
        <v>-0.19695985980604269</v>
      </c>
      <c r="I51" s="24">
        <f t="shared" si="23"/>
        <v>3.9979570948646653E-2</v>
      </c>
      <c r="J51" s="24">
        <f t="shared" si="24"/>
        <v>-9.2242753042474673E-2</v>
      </c>
      <c r="K51" s="24">
        <f t="shared" si="25"/>
        <v>4.0470310426472297E-2</v>
      </c>
      <c r="L51" s="25">
        <f t="shared" si="26"/>
        <v>-0.18712158497259779</v>
      </c>
      <c r="M51">
        <f t="shared" si="27"/>
        <v>11</v>
      </c>
      <c r="N51" s="26">
        <f t="shared" si="28"/>
        <v>-0.25533681926669882</v>
      </c>
      <c r="O51" s="3">
        <f t="shared" si="29"/>
        <v>3.9696631259020211E-2</v>
      </c>
      <c r="P51" s="26">
        <f t="shared" si="30"/>
        <v>-1.4031093996953438E-2</v>
      </c>
      <c r="R51" s="3">
        <f t="shared" si="31"/>
        <v>-2.3772283580165452E-2</v>
      </c>
      <c r="S51" s="3">
        <f t="shared" si="32"/>
        <v>9.6875188333571491E-2</v>
      </c>
      <c r="U51" t="s">
        <v>29</v>
      </c>
      <c r="V51" s="27">
        <f t="shared" si="33"/>
        <v>6</v>
      </c>
      <c r="W51">
        <f t="shared" si="34"/>
        <v>9</v>
      </c>
      <c r="X51">
        <f t="shared" si="35"/>
        <v>10</v>
      </c>
      <c r="Y51">
        <f t="shared" si="36"/>
        <v>13</v>
      </c>
      <c r="Z51" s="28">
        <f t="shared" si="37"/>
        <v>12</v>
      </c>
      <c r="AA51" s="27">
        <f t="shared" si="38"/>
        <v>8</v>
      </c>
      <c r="AB51">
        <f t="shared" si="38"/>
        <v>9</v>
      </c>
      <c r="AC51">
        <f t="shared" si="38"/>
        <v>7</v>
      </c>
      <c r="AD51">
        <f t="shared" si="38"/>
        <v>11</v>
      </c>
      <c r="AE51" s="28">
        <f t="shared" si="38"/>
        <v>11</v>
      </c>
    </row>
    <row r="52" spans="2:31" x14ac:dyDescent="0.3">
      <c r="B52" s="15" t="s">
        <v>39</v>
      </c>
      <c r="C52" s="24">
        <f t="shared" si="17"/>
        <v>7.9906694091562119E-2</v>
      </c>
      <c r="D52" s="24">
        <f t="shared" si="18"/>
        <v>-9.6772090825176557E-2</v>
      </c>
      <c r="E52" s="24">
        <f t="shared" si="19"/>
        <v>4.136401969928527E-2</v>
      </c>
      <c r="F52" s="24">
        <f t="shared" si="20"/>
        <v>-7.409345097984596E-2</v>
      </c>
      <c r="G52" s="24">
        <f t="shared" si="21"/>
        <v>6.802143247833875E-2</v>
      </c>
      <c r="H52" s="24">
        <f t="shared" si="22"/>
        <v>-9.1512531226832963E-2</v>
      </c>
      <c r="I52" s="24">
        <f t="shared" si="23"/>
        <v>4.6408969113308544E-2</v>
      </c>
      <c r="J52" s="24">
        <f t="shared" si="24"/>
        <v>-5.8232583367828598E-2</v>
      </c>
      <c r="K52" s="24">
        <f t="shared" si="25"/>
        <v>4.8249938769261341E-2</v>
      </c>
      <c r="L52" s="25">
        <f t="shared" si="26"/>
        <v>-7.0449963469334187E-2</v>
      </c>
      <c r="M52">
        <f t="shared" si="27"/>
        <v>18</v>
      </c>
      <c r="N52" s="26">
        <f t="shared" si="28"/>
        <v>-2.632212735584237E-2</v>
      </c>
      <c r="O52" s="3">
        <f t="shared" si="29"/>
        <v>9.5644155679917894E-2</v>
      </c>
      <c r="P52" s="26">
        <f t="shared" si="30"/>
        <v>1.5737461588355775E-2</v>
      </c>
      <c r="R52" s="3">
        <f t="shared" si="31"/>
        <v>-7.7327378581682482E-3</v>
      </c>
      <c r="S52" s="3">
        <f t="shared" si="32"/>
        <v>3.1511925802921684E-2</v>
      </c>
      <c r="U52" t="s">
        <v>28</v>
      </c>
      <c r="V52" s="27">
        <f t="shared" si="33"/>
        <v>5</v>
      </c>
      <c r="W52">
        <f t="shared" si="34"/>
        <v>8</v>
      </c>
      <c r="X52">
        <f t="shared" si="35"/>
        <v>6</v>
      </c>
      <c r="Y52">
        <f t="shared" si="36"/>
        <v>9</v>
      </c>
      <c r="Z52" s="28">
        <f t="shared" si="37"/>
        <v>9</v>
      </c>
      <c r="AA52" s="27">
        <f t="shared" si="38"/>
        <v>4</v>
      </c>
      <c r="AB52">
        <f t="shared" si="38"/>
        <v>6</v>
      </c>
      <c r="AC52">
        <f t="shared" si="38"/>
        <v>4</v>
      </c>
      <c r="AD52">
        <f t="shared" si="38"/>
        <v>9</v>
      </c>
      <c r="AE52" s="28">
        <f t="shared" si="38"/>
        <v>8</v>
      </c>
    </row>
    <row r="53" spans="2:31" x14ac:dyDescent="0.3">
      <c r="B53" s="15" t="s">
        <v>40</v>
      </c>
      <c r="C53" s="24">
        <f t="shared" si="17"/>
        <v>9.0909640525398697E-2</v>
      </c>
      <c r="D53" s="24">
        <f t="shared" si="18"/>
        <v>-0.52253997096369231</v>
      </c>
      <c r="E53" s="24">
        <f t="shared" si="19"/>
        <v>7.5169050268277832E-2</v>
      </c>
      <c r="F53" s="24">
        <f t="shared" si="20"/>
        <v>-0.50303928836174949</v>
      </c>
      <c r="G53" s="24">
        <f t="shared" si="21"/>
        <v>8.2750143310126506E-2</v>
      </c>
      <c r="H53" s="24">
        <f t="shared" si="22"/>
        <v>-0.48922872085058988</v>
      </c>
      <c r="I53" s="24">
        <f t="shared" si="23"/>
        <v>6.3817345396347341E-2</v>
      </c>
      <c r="J53" s="24">
        <f t="shared" si="24"/>
        <v>-0.51668867469735213</v>
      </c>
      <c r="K53" s="24">
        <f t="shared" si="25"/>
        <v>7.0952717874853286E-2</v>
      </c>
      <c r="L53" s="25">
        <f t="shared" si="26"/>
        <v>-0.51004359605497185</v>
      </c>
      <c r="M53">
        <f t="shared" si="27"/>
        <v>2</v>
      </c>
      <c r="N53" s="26">
        <f t="shared" si="28"/>
        <v>-1.2496374908720465E-2</v>
      </c>
      <c r="O53" s="3">
        <f t="shared" si="29"/>
        <v>5.75207958653184E-2</v>
      </c>
      <c r="P53" s="26">
        <f t="shared" si="30"/>
        <v>-3.3388844660080297E-2</v>
      </c>
      <c r="R53" s="3">
        <f t="shared" si="31"/>
        <v>-4.7503920920461538E-2</v>
      </c>
      <c r="S53" s="3">
        <f t="shared" si="32"/>
        <v>0.19358473788325761</v>
      </c>
      <c r="U53" t="s">
        <v>27</v>
      </c>
      <c r="V53" s="27">
        <f t="shared" si="33"/>
        <v>4</v>
      </c>
      <c r="W53">
        <f t="shared" si="34"/>
        <v>4</v>
      </c>
      <c r="X53">
        <f t="shared" si="35"/>
        <v>4</v>
      </c>
      <c r="Y53">
        <f t="shared" si="36"/>
        <v>6</v>
      </c>
      <c r="Z53" s="28">
        <f t="shared" si="37"/>
        <v>5</v>
      </c>
      <c r="AA53" s="27">
        <f t="shared" si="38"/>
        <v>5</v>
      </c>
      <c r="AB53">
        <f t="shared" si="38"/>
        <v>7</v>
      </c>
      <c r="AC53">
        <f t="shared" si="38"/>
        <v>10</v>
      </c>
      <c r="AD53">
        <f t="shared" si="38"/>
        <v>12</v>
      </c>
      <c r="AE53" s="28">
        <f t="shared" si="38"/>
        <v>10</v>
      </c>
    </row>
    <row r="54" spans="2:31" x14ac:dyDescent="0.3">
      <c r="B54" s="15" t="s">
        <v>41</v>
      </c>
      <c r="C54" s="24">
        <f t="shared" si="17"/>
        <v>9.245698800015105E-2</v>
      </c>
      <c r="D54" s="24">
        <f t="shared" si="18"/>
        <v>-0.19586472481295891</v>
      </c>
      <c r="E54" s="24">
        <f t="shared" si="19"/>
        <v>0.10772585282557982</v>
      </c>
      <c r="F54" s="24">
        <f t="shared" si="20"/>
        <v>-0.29665604017732172</v>
      </c>
      <c r="G54" s="24">
        <f t="shared" si="21"/>
        <v>0.1195836267425648</v>
      </c>
      <c r="H54" s="24">
        <f t="shared" si="22"/>
        <v>-0.24379334294836585</v>
      </c>
      <c r="I54" s="24">
        <f t="shared" si="23"/>
        <v>9.7016426504333564E-2</v>
      </c>
      <c r="J54" s="24">
        <f t="shared" si="24"/>
        <v>-0.20409194446607404</v>
      </c>
      <c r="K54" s="24">
        <f t="shared" si="25"/>
        <v>0.10193653172562729</v>
      </c>
      <c r="L54" s="25">
        <f t="shared" si="26"/>
        <v>-0.24165048063868644</v>
      </c>
      <c r="M54">
        <f t="shared" si="27"/>
        <v>5</v>
      </c>
      <c r="N54" s="26">
        <f t="shared" si="28"/>
        <v>4.5785755825727525E-2</v>
      </c>
      <c r="O54" s="3">
        <f t="shared" si="29"/>
        <v>9.8525076509630008E-2</v>
      </c>
      <c r="P54" s="26">
        <f t="shared" si="30"/>
        <v>6.0680885094789583E-3</v>
      </c>
      <c r="R54" s="3">
        <f t="shared" si="31"/>
        <v>-1.8109062511684631E-2</v>
      </c>
      <c r="S54" s="3">
        <f t="shared" si="32"/>
        <v>7.3796816172409879E-2</v>
      </c>
      <c r="U54" t="s">
        <v>26</v>
      </c>
      <c r="V54" s="27">
        <f t="shared" si="33"/>
        <v>3</v>
      </c>
      <c r="W54">
        <f t="shared" si="34"/>
        <v>3</v>
      </c>
      <c r="X54">
        <f t="shared" si="35"/>
        <v>1</v>
      </c>
      <c r="Y54">
        <f t="shared" si="36"/>
        <v>3</v>
      </c>
      <c r="Z54" s="28">
        <f t="shared" si="37"/>
        <v>2</v>
      </c>
      <c r="AA54" s="27">
        <f t="shared" si="38"/>
        <v>3</v>
      </c>
      <c r="AB54">
        <f t="shared" si="38"/>
        <v>3</v>
      </c>
      <c r="AC54">
        <f t="shared" si="38"/>
        <v>2</v>
      </c>
      <c r="AD54">
        <f t="shared" si="38"/>
        <v>3</v>
      </c>
      <c r="AE54" s="28">
        <f t="shared" si="38"/>
        <v>2</v>
      </c>
    </row>
    <row r="55" spans="2:31" x14ac:dyDescent="0.3">
      <c r="B55" s="15" t="s">
        <v>42</v>
      </c>
      <c r="C55" s="24">
        <f t="shared" si="17"/>
        <v>0.10253632536784847</v>
      </c>
      <c r="D55" s="24">
        <f t="shared" si="18"/>
        <v>-0.19841454863438737</v>
      </c>
      <c r="E55" s="24">
        <f t="shared" si="19"/>
        <v>0.14418701595854408</v>
      </c>
      <c r="F55" s="24">
        <f t="shared" si="20"/>
        <v>-0.20102871180523776</v>
      </c>
      <c r="G55" s="24">
        <f t="shared" si="21"/>
        <v>5.9090491591607404E-2</v>
      </c>
      <c r="H55" s="24">
        <f t="shared" si="22"/>
        <v>-0.28791768709190463</v>
      </c>
      <c r="I55" s="24">
        <f t="shared" si="23"/>
        <v>5.9029950514927661E-2</v>
      </c>
      <c r="J55" s="24">
        <f t="shared" si="24"/>
        <v>-0.1904800750323605</v>
      </c>
      <c r="K55" s="24">
        <f t="shared" si="25"/>
        <v>9.2733983684014046E-2</v>
      </c>
      <c r="L55" s="25">
        <f t="shared" si="26"/>
        <v>-0.20079819254785369</v>
      </c>
      <c r="M55">
        <f t="shared" si="27"/>
        <v>8</v>
      </c>
      <c r="N55" s="26">
        <f t="shared" si="28"/>
        <v>2.3836439134663212E-3</v>
      </c>
      <c r="O55" s="3">
        <f t="shared" si="29"/>
        <v>0.10891946548706642</v>
      </c>
      <c r="P55" s="26">
        <f t="shared" si="30"/>
        <v>6.3831401192179504E-3</v>
      </c>
      <c r="R55" s="3">
        <f t="shared" si="31"/>
        <v>-2.0344698716490337E-2</v>
      </c>
      <c r="S55" s="3">
        <f t="shared" si="32"/>
        <v>8.2907328322223153E-2</v>
      </c>
      <c r="U55" t="s">
        <v>25</v>
      </c>
      <c r="V55" s="27">
        <f t="shared" si="33"/>
        <v>2</v>
      </c>
      <c r="W55">
        <f t="shared" si="34"/>
        <v>2</v>
      </c>
      <c r="X55">
        <f t="shared" si="35"/>
        <v>8</v>
      </c>
      <c r="Y55">
        <f t="shared" si="36"/>
        <v>8</v>
      </c>
      <c r="Z55" s="28">
        <f t="shared" si="37"/>
        <v>3</v>
      </c>
      <c r="AA55" s="27">
        <f t="shared" si="38"/>
        <v>2</v>
      </c>
      <c r="AB55">
        <f t="shared" si="38"/>
        <v>2</v>
      </c>
      <c r="AC55">
        <f t="shared" si="38"/>
        <v>11</v>
      </c>
      <c r="AD55">
        <f t="shared" si="38"/>
        <v>7</v>
      </c>
      <c r="AE55" s="28">
        <f t="shared" si="38"/>
        <v>4</v>
      </c>
    </row>
    <row r="56" spans="2:31" x14ac:dyDescent="0.3">
      <c r="B56" s="15" t="s">
        <v>43</v>
      </c>
      <c r="C56" s="24">
        <f t="shared" si="17"/>
        <v>0.28129979048119008</v>
      </c>
      <c r="D56" s="24">
        <f t="shared" si="18"/>
        <v>-0.14941645099970605</v>
      </c>
      <c r="E56" s="24">
        <f t="shared" si="19"/>
        <v>0.22049466852471658</v>
      </c>
      <c r="F56" s="24">
        <f t="shared" si="20"/>
        <v>-0.20117205329542925</v>
      </c>
      <c r="G56" s="24">
        <f t="shared" si="21"/>
        <v>8.527511359664823E-2</v>
      </c>
      <c r="H56" s="24">
        <f t="shared" si="22"/>
        <v>-0.23006712309876898</v>
      </c>
      <c r="I56" s="24">
        <f t="shared" si="23"/>
        <v>6.5842211859214378E-2</v>
      </c>
      <c r="J56" s="24">
        <f t="shared" si="24"/>
        <v>-0.11437514644045457</v>
      </c>
      <c r="K56" s="24">
        <f t="shared" si="25"/>
        <v>0.13774567466224216</v>
      </c>
      <c r="L56" s="25">
        <f t="shared" si="26"/>
        <v>-0.17378296775001334</v>
      </c>
      <c r="M56">
        <f t="shared" si="27"/>
        <v>12</v>
      </c>
      <c r="N56" s="26">
        <f t="shared" si="28"/>
        <v>2.4366516750307293E-2</v>
      </c>
      <c r="O56" s="3">
        <f t="shared" si="29"/>
        <v>0.31707668810830381</v>
      </c>
      <c r="P56" s="26">
        <f t="shared" si="30"/>
        <v>3.5776897627113724E-2</v>
      </c>
      <c r="R56" s="3">
        <f t="shared" si="31"/>
        <v>-4.203081636066032E-2</v>
      </c>
      <c r="S56" s="3">
        <f t="shared" si="32"/>
        <v>0.17128111554878175</v>
      </c>
      <c r="U56" t="s">
        <v>24</v>
      </c>
      <c r="V56" s="27">
        <f t="shared" si="33"/>
        <v>1</v>
      </c>
      <c r="W56">
        <f t="shared" si="34"/>
        <v>1</v>
      </c>
      <c r="X56">
        <f t="shared" si="35"/>
        <v>3</v>
      </c>
      <c r="Y56">
        <f t="shared" si="36"/>
        <v>5</v>
      </c>
      <c r="Z56" s="28">
        <f t="shared" si="37"/>
        <v>1</v>
      </c>
      <c r="AA56" s="27">
        <f t="shared" si="38"/>
        <v>1</v>
      </c>
      <c r="AB56">
        <f t="shared" si="38"/>
        <v>1</v>
      </c>
      <c r="AC56">
        <f t="shared" si="38"/>
        <v>3</v>
      </c>
      <c r="AD56">
        <f t="shared" si="38"/>
        <v>5</v>
      </c>
      <c r="AE56" s="28">
        <f t="shared" si="38"/>
        <v>1</v>
      </c>
    </row>
    <row r="57" spans="2:31" x14ac:dyDescent="0.3">
      <c r="B57" s="15" t="s">
        <v>44</v>
      </c>
      <c r="C57" s="29">
        <f t="shared" si="17"/>
        <v>0</v>
      </c>
      <c r="D57" s="29">
        <f t="shared" si="18"/>
        <v>0</v>
      </c>
      <c r="E57" s="29">
        <f t="shared" si="19"/>
        <v>1.6788631649643925E-3</v>
      </c>
      <c r="F57" s="29">
        <f t="shared" si="20"/>
        <v>-0.26040750670241286</v>
      </c>
      <c r="G57" s="29">
        <f t="shared" si="21"/>
        <v>5.4488040927528772E-3</v>
      </c>
      <c r="H57" s="29">
        <f t="shared" si="22"/>
        <v>-0.27303482200143875</v>
      </c>
      <c r="I57" s="29">
        <f t="shared" si="23"/>
        <v>8.1873024663451366E-3</v>
      </c>
      <c r="J57" s="29">
        <f t="shared" si="24"/>
        <v>-0.15981807629530392</v>
      </c>
      <c r="K57" s="29">
        <f t="shared" si="25"/>
        <v>5.1050956131559449E-3</v>
      </c>
      <c r="L57" s="30">
        <f t="shared" si="26"/>
        <v>-0.17118635457281839</v>
      </c>
      <c r="M57">
        <f t="shared" si="27"/>
        <v>13</v>
      </c>
      <c r="N57" s="26">
        <f t="shared" si="28"/>
        <v>0.17118635457281839</v>
      </c>
      <c r="O57" s="3">
        <f t="shared" si="29"/>
        <v>7.7061211771531498E-4</v>
      </c>
      <c r="P57" s="26">
        <f t="shared" si="30"/>
        <v>7.7061211771531498E-4</v>
      </c>
      <c r="R57" s="3">
        <f t="shared" si="31"/>
        <v>5.8151096490452968E-4</v>
      </c>
      <c r="S57" s="3">
        <f t="shared" si="32"/>
        <v>-2.3697338143048989E-3</v>
      </c>
      <c r="U57" t="s">
        <v>44</v>
      </c>
      <c r="V57" s="31">
        <f t="shared" si="33"/>
        <v>21</v>
      </c>
      <c r="W57" s="32">
        <f t="shared" si="34"/>
        <v>21</v>
      </c>
      <c r="X57" s="32">
        <f t="shared" si="35"/>
        <v>20</v>
      </c>
      <c r="Y57" s="32">
        <f t="shared" si="36"/>
        <v>20</v>
      </c>
      <c r="Z57" s="33">
        <f t="shared" si="37"/>
        <v>20</v>
      </c>
      <c r="AA57" s="31">
        <f t="shared" si="38"/>
        <v>21</v>
      </c>
      <c r="AB57" s="32">
        <f t="shared" si="38"/>
        <v>21</v>
      </c>
      <c r="AC57" s="32">
        <f t="shared" si="38"/>
        <v>20</v>
      </c>
      <c r="AD57" s="32">
        <f t="shared" si="38"/>
        <v>20</v>
      </c>
      <c r="AE57" s="33">
        <f t="shared" si="38"/>
        <v>20</v>
      </c>
    </row>
    <row r="58" spans="2:31" ht="15" thickBot="1" x14ac:dyDescent="0.35">
      <c r="B58" s="34" t="s">
        <v>22</v>
      </c>
      <c r="C58" s="35">
        <f>SUM(C3:C23)</f>
        <v>10751302</v>
      </c>
      <c r="D58" s="36">
        <f t="shared" si="18"/>
        <v>-0.24539083731440156</v>
      </c>
      <c r="E58" s="35">
        <f>SUM(D3:D23)</f>
        <v>55543538</v>
      </c>
      <c r="F58" s="36">
        <f t="shared" si="20"/>
        <v>-0.23262950948497374</v>
      </c>
      <c r="G58" s="35">
        <f>SUM(E3:E23)</f>
        <v>9439319</v>
      </c>
      <c r="H58" s="36">
        <f t="shared" si="22"/>
        <v>-0.22140347200894472</v>
      </c>
      <c r="I58" s="35">
        <f>SUM(F3:F23)</f>
        <v>78498016</v>
      </c>
      <c r="J58" s="36">
        <f t="shared" si="24"/>
        <v>-0.18392159108836584</v>
      </c>
      <c r="K58" s="35">
        <f>C58+E58+G58+I58</f>
        <v>154232175</v>
      </c>
      <c r="L58" s="37">
        <f t="shared" si="26"/>
        <v>-0.20804164241345879</v>
      </c>
      <c r="R58" s="3">
        <f t="shared" si="31"/>
        <v>-0.24539083731440156</v>
      </c>
      <c r="S58" s="3">
        <f t="shared" si="32"/>
        <v>1</v>
      </c>
    </row>
    <row r="60" spans="2:31" x14ac:dyDescent="0.3">
      <c r="B60" s="38" t="s">
        <v>55</v>
      </c>
      <c r="C60" s="39">
        <f>C52+C54+C51+C43+C57</f>
        <v>0.24055830633350264</v>
      </c>
      <c r="D60" s="40"/>
      <c r="E60" s="39">
        <f>E52+E51+E43+E49+E54</f>
        <v>0.28103216975483269</v>
      </c>
      <c r="F60" s="40"/>
      <c r="G60" s="39">
        <f>G43+G44+G54+G52+G39</f>
        <v>0.30023924395393353</v>
      </c>
      <c r="H60" s="40"/>
      <c r="I60" s="39">
        <f>I39+I43+I49+I40+I52</f>
        <v>0.281851352778139</v>
      </c>
      <c r="J60" s="40"/>
      <c r="K60" s="39">
        <f>K52+K43+K51+K39+K54</f>
        <v>0.28174394220920501</v>
      </c>
    </row>
    <row r="61" spans="2:31" x14ac:dyDescent="0.3">
      <c r="C61" s="26">
        <f>AJ18+AJ17+AJ23+AJ9+AJ20</f>
        <v>0.24671630121960586</v>
      </c>
      <c r="E61" s="26">
        <f>AK18+AK17+AK9+AK20+AK13</f>
        <v>0.23993317421852023</v>
      </c>
      <c r="G61" s="26">
        <f>AL10+AL9+AL20+AL6+AL18</f>
        <v>0.23172600943666172</v>
      </c>
      <c r="I61" s="26">
        <f>AM18+AM6+AM5+AM9+AM15</f>
        <v>0.29543881743356004</v>
      </c>
      <c r="K61" s="26">
        <f>AN18+AN9+AN17+AN15+AN5</f>
        <v>0.2804779072427252</v>
      </c>
    </row>
    <row r="62" spans="2:31" x14ac:dyDescent="0.3">
      <c r="B62" t="s">
        <v>56</v>
      </c>
    </row>
    <row r="63" spans="2:31" x14ac:dyDescent="0.3">
      <c r="C63" t="s">
        <v>13</v>
      </c>
      <c r="H63" t="s">
        <v>1</v>
      </c>
    </row>
    <row r="64" spans="2:31" x14ac:dyDescent="0.3">
      <c r="B64" t="s">
        <v>57</v>
      </c>
      <c r="C64" t="s">
        <v>58</v>
      </c>
      <c r="D64" t="s">
        <v>59</v>
      </c>
      <c r="E64" t="s">
        <v>20</v>
      </c>
      <c r="F64" t="s">
        <v>21</v>
      </c>
      <c r="H64" t="s">
        <v>58</v>
      </c>
      <c r="I64" t="s">
        <v>59</v>
      </c>
      <c r="J64" t="s">
        <v>20</v>
      </c>
      <c r="K64" t="s">
        <v>21</v>
      </c>
    </row>
    <row r="66" spans="2:23" x14ac:dyDescent="0.3">
      <c r="B66" s="40" t="s">
        <v>60</v>
      </c>
      <c r="C66" s="41">
        <v>116380</v>
      </c>
      <c r="D66" s="41">
        <v>600041</v>
      </c>
      <c r="E66" s="41">
        <v>111945</v>
      </c>
      <c r="F66" s="41">
        <v>759195</v>
      </c>
      <c r="G66" s="41">
        <f>SUM(C66:F66)</f>
        <v>1587561</v>
      </c>
      <c r="H66" s="41">
        <v>94874</v>
      </c>
      <c r="I66" s="41">
        <v>445826</v>
      </c>
      <c r="J66" s="41">
        <v>55745</v>
      </c>
      <c r="K66" s="41">
        <v>619256</v>
      </c>
      <c r="L66" s="41">
        <f>SUM(H66:K66)</f>
        <v>1215701</v>
      </c>
      <c r="M66" s="42">
        <f t="shared" ref="M66:Q81" si="39">H66/C66-1</f>
        <v>-0.18479120123732595</v>
      </c>
      <c r="N66" s="42">
        <f t="shared" si="39"/>
        <v>-0.25700743782508195</v>
      </c>
      <c r="O66" s="42">
        <f t="shared" si="39"/>
        <v>-0.50203224797891821</v>
      </c>
      <c r="P66" s="42">
        <f t="shared" si="39"/>
        <v>-0.18432550267059189</v>
      </c>
      <c r="Q66" s="42">
        <f t="shared" si="39"/>
        <v>-0.23423351921595459</v>
      </c>
      <c r="S66" s="16">
        <f>H66-C66</f>
        <v>-21506</v>
      </c>
      <c r="T66" s="16"/>
      <c r="U66" s="16"/>
      <c r="V66" s="16"/>
      <c r="W66" s="16"/>
    </row>
    <row r="67" spans="2:23" x14ac:dyDescent="0.3">
      <c r="B67" t="s">
        <v>61</v>
      </c>
      <c r="C67" s="16">
        <v>9609</v>
      </c>
      <c r="D67" s="16">
        <v>39562</v>
      </c>
      <c r="E67" s="16"/>
      <c r="F67" s="16">
        <v>30810</v>
      </c>
      <c r="G67" s="16">
        <f t="shared" ref="G67:G87" si="40">SUM(C67:F67)</f>
        <v>79981</v>
      </c>
      <c r="I67" s="16">
        <v>61537</v>
      </c>
      <c r="K67" s="16">
        <v>37197</v>
      </c>
      <c r="L67" s="16">
        <f t="shared" ref="L67:L87" si="41">SUM(H67:K67)</f>
        <v>98734</v>
      </c>
      <c r="M67" s="3">
        <f t="shared" si="39"/>
        <v>-1</v>
      </c>
      <c r="N67" s="3">
        <f t="shared" si="39"/>
        <v>0.55545725696375303</v>
      </c>
      <c r="O67" s="3"/>
      <c r="P67" s="3">
        <f t="shared" si="39"/>
        <v>0.20730282375851994</v>
      </c>
      <c r="Q67" s="3">
        <f t="shared" si="39"/>
        <v>0.23446818619422105</v>
      </c>
      <c r="S67" s="16">
        <f t="shared" ref="S67:S87" si="42">H67-C67</f>
        <v>-9609</v>
      </c>
      <c r="U67" s="16"/>
      <c r="W67" s="16"/>
    </row>
    <row r="68" spans="2:23" x14ac:dyDescent="0.3">
      <c r="B68" t="s">
        <v>62</v>
      </c>
      <c r="D68" s="16">
        <v>7421</v>
      </c>
      <c r="E68" s="16">
        <v>6479</v>
      </c>
      <c r="F68" s="16">
        <v>21616</v>
      </c>
      <c r="G68" s="16">
        <f t="shared" si="40"/>
        <v>35516</v>
      </c>
      <c r="I68" s="16">
        <v>4700</v>
      </c>
      <c r="K68" s="16">
        <v>28016</v>
      </c>
      <c r="L68" s="16">
        <f t="shared" si="41"/>
        <v>32716</v>
      </c>
      <c r="M68" s="3"/>
      <c r="N68" s="3">
        <f t="shared" si="39"/>
        <v>-0.36666217490904196</v>
      </c>
      <c r="O68" s="3">
        <f t="shared" si="39"/>
        <v>-1</v>
      </c>
      <c r="P68" s="3">
        <f t="shared" si="39"/>
        <v>0.29607698001480376</v>
      </c>
      <c r="Q68" s="3">
        <f t="shared" si="39"/>
        <v>-7.8837706948980735E-2</v>
      </c>
      <c r="S68" s="16">
        <f t="shared" si="42"/>
        <v>0</v>
      </c>
      <c r="U68" s="16"/>
      <c r="W68" s="16"/>
    </row>
    <row r="69" spans="2:23" x14ac:dyDescent="0.3">
      <c r="B69" t="s">
        <v>63</v>
      </c>
      <c r="F69" s="16">
        <v>12409</v>
      </c>
      <c r="G69" s="16">
        <f t="shared" si="40"/>
        <v>12409</v>
      </c>
      <c r="K69" t="s">
        <v>64</v>
      </c>
      <c r="L69" s="16">
        <f t="shared" si="41"/>
        <v>0</v>
      </c>
      <c r="M69" s="3"/>
      <c r="N69" s="3"/>
      <c r="O69" s="3"/>
      <c r="P69" s="3"/>
      <c r="Q69" s="3">
        <f t="shared" si="39"/>
        <v>-1</v>
      </c>
      <c r="S69" s="16">
        <f t="shared" si="42"/>
        <v>0</v>
      </c>
    </row>
    <row r="70" spans="2:23" x14ac:dyDescent="0.3">
      <c r="B70" t="s">
        <v>65</v>
      </c>
      <c r="F70" s="16">
        <v>3269</v>
      </c>
      <c r="G70" s="16">
        <f t="shared" si="40"/>
        <v>3269</v>
      </c>
      <c r="I70" s="16">
        <v>2858</v>
      </c>
      <c r="K70" s="16">
        <v>3788</v>
      </c>
      <c r="L70" s="16">
        <f t="shared" si="41"/>
        <v>6646</v>
      </c>
      <c r="M70" s="3"/>
      <c r="N70" s="3"/>
      <c r="O70" s="3"/>
      <c r="P70" s="3">
        <f t="shared" si="39"/>
        <v>0.15876414805750994</v>
      </c>
      <c r="Q70" s="3">
        <f t="shared" si="39"/>
        <v>1.033037626185378</v>
      </c>
      <c r="S70" s="16">
        <f t="shared" si="42"/>
        <v>0</v>
      </c>
      <c r="U70" s="16"/>
      <c r="W70" s="16"/>
    </row>
    <row r="71" spans="2:23" x14ac:dyDescent="0.3">
      <c r="B71" t="s">
        <v>66</v>
      </c>
      <c r="F71" s="16">
        <v>1446</v>
      </c>
      <c r="G71" s="16">
        <f t="shared" si="40"/>
        <v>1446</v>
      </c>
      <c r="K71">
        <v>945</v>
      </c>
      <c r="L71" s="16">
        <f t="shared" si="41"/>
        <v>945</v>
      </c>
      <c r="M71" s="3"/>
      <c r="N71" s="3"/>
      <c r="O71" s="3"/>
      <c r="P71" s="3">
        <f t="shared" si="39"/>
        <v>-0.34647302904564314</v>
      </c>
      <c r="Q71" s="3">
        <f t="shared" si="39"/>
        <v>-0.34647302904564314</v>
      </c>
      <c r="S71" s="16">
        <f t="shared" si="42"/>
        <v>0</v>
      </c>
    </row>
    <row r="72" spans="2:23" x14ac:dyDescent="0.3">
      <c r="B72" t="s">
        <v>67</v>
      </c>
      <c r="D72" s="16">
        <v>2911</v>
      </c>
      <c r="F72" s="16">
        <v>3247</v>
      </c>
      <c r="G72" s="16">
        <f t="shared" si="40"/>
        <v>6158</v>
      </c>
      <c r="I72" s="16">
        <v>2928</v>
      </c>
      <c r="K72" t="s">
        <v>64</v>
      </c>
      <c r="L72" s="16">
        <f t="shared" si="41"/>
        <v>2928</v>
      </c>
      <c r="M72" s="3"/>
      <c r="N72" s="3">
        <f t="shared" si="39"/>
        <v>5.8399175541050674E-3</v>
      </c>
      <c r="O72" s="3"/>
      <c r="P72" s="3"/>
      <c r="Q72" s="3">
        <f t="shared" si="39"/>
        <v>-0.52452094835985708</v>
      </c>
      <c r="S72" s="16">
        <f t="shared" si="42"/>
        <v>0</v>
      </c>
      <c r="U72" s="16"/>
    </row>
    <row r="73" spans="2:23" x14ac:dyDescent="0.3">
      <c r="B73" t="s">
        <v>68</v>
      </c>
      <c r="C73" s="16">
        <v>9252</v>
      </c>
      <c r="D73" s="16">
        <v>15180</v>
      </c>
      <c r="F73" s="16">
        <v>5264</v>
      </c>
      <c r="G73" s="16">
        <f t="shared" si="40"/>
        <v>29696</v>
      </c>
      <c r="H73" s="16">
        <v>5890</v>
      </c>
      <c r="I73" s="16">
        <v>13397</v>
      </c>
      <c r="J73" s="16">
        <v>6563</v>
      </c>
      <c r="K73" s="16">
        <v>5708</v>
      </c>
      <c r="L73" s="16">
        <f t="shared" si="41"/>
        <v>31558</v>
      </c>
      <c r="M73" s="3">
        <f t="shared" si="39"/>
        <v>-0.36338089061824475</v>
      </c>
      <c r="N73" s="3">
        <f t="shared" si="39"/>
        <v>-0.11745718050065879</v>
      </c>
      <c r="O73" s="3"/>
      <c r="P73" s="3">
        <f t="shared" si="39"/>
        <v>8.4346504559270619E-2</v>
      </c>
      <c r="Q73" s="3">
        <f t="shared" si="39"/>
        <v>6.2702047413793149E-2</v>
      </c>
      <c r="S73" s="16">
        <f t="shared" si="42"/>
        <v>-3362</v>
      </c>
      <c r="T73" s="16"/>
      <c r="U73" s="16"/>
      <c r="V73" s="16"/>
      <c r="W73" s="16"/>
    </row>
    <row r="74" spans="2:23" x14ac:dyDescent="0.3">
      <c r="B74" t="s">
        <v>69</v>
      </c>
      <c r="C74" s="16">
        <v>2647</v>
      </c>
      <c r="D74" s="16">
        <v>4729</v>
      </c>
      <c r="F74" s="16">
        <v>5611</v>
      </c>
      <c r="G74" s="16">
        <f t="shared" si="40"/>
        <v>12987</v>
      </c>
      <c r="H74" s="16">
        <v>4858</v>
      </c>
      <c r="I74" s="16">
        <v>7111</v>
      </c>
      <c r="J74" s="16"/>
      <c r="K74" s="16">
        <v>2081</v>
      </c>
      <c r="L74" s="16">
        <f t="shared" si="41"/>
        <v>14050</v>
      </c>
      <c r="M74" s="3">
        <f t="shared" si="39"/>
        <v>0.8352852285606347</v>
      </c>
      <c r="N74" s="3">
        <f t="shared" si="39"/>
        <v>0.50370057094523157</v>
      </c>
      <c r="O74" s="3"/>
      <c r="P74" s="3">
        <f t="shared" si="39"/>
        <v>-0.62912136873997504</v>
      </c>
      <c r="Q74" s="3">
        <f t="shared" si="39"/>
        <v>8.1851081851081808E-2</v>
      </c>
      <c r="S74" s="16">
        <f t="shared" si="42"/>
        <v>2211</v>
      </c>
      <c r="T74" s="16"/>
      <c r="U74" s="16"/>
      <c r="W74" s="16"/>
    </row>
    <row r="75" spans="2:23" x14ac:dyDescent="0.3">
      <c r="B75" t="s">
        <v>70</v>
      </c>
      <c r="D75" s="16">
        <v>10418</v>
      </c>
      <c r="E75" s="16">
        <v>1398</v>
      </c>
      <c r="F75" s="16">
        <v>4128</v>
      </c>
      <c r="G75" s="16">
        <f t="shared" si="40"/>
        <v>15944</v>
      </c>
      <c r="I75" s="16">
        <v>12019</v>
      </c>
      <c r="K75" s="16">
        <v>5868</v>
      </c>
      <c r="L75" s="16">
        <f t="shared" si="41"/>
        <v>17887</v>
      </c>
      <c r="M75" s="3"/>
      <c r="N75" s="3">
        <f t="shared" si="39"/>
        <v>0.15367632942983289</v>
      </c>
      <c r="O75" s="3">
        <f t="shared" si="39"/>
        <v>-1</v>
      </c>
      <c r="P75" s="3">
        <f t="shared" si="39"/>
        <v>0.42151162790697683</v>
      </c>
      <c r="Q75" s="3">
        <f t="shared" si="39"/>
        <v>0.12186402408429498</v>
      </c>
      <c r="S75" s="16">
        <f t="shared" si="42"/>
        <v>0</v>
      </c>
      <c r="U75" s="16"/>
      <c r="W75" s="16"/>
    </row>
    <row r="76" spans="2:23" x14ac:dyDescent="0.3">
      <c r="B76" t="s">
        <v>71</v>
      </c>
      <c r="F76" s="16">
        <v>579</v>
      </c>
      <c r="G76" s="16">
        <f t="shared" si="40"/>
        <v>579</v>
      </c>
      <c r="K76" t="s">
        <v>64</v>
      </c>
      <c r="L76" s="16">
        <f t="shared" si="41"/>
        <v>0</v>
      </c>
      <c r="M76" s="3"/>
      <c r="N76" s="3"/>
      <c r="O76" s="3"/>
      <c r="P76" s="3"/>
      <c r="Q76" s="3">
        <f t="shared" si="39"/>
        <v>-1</v>
      </c>
      <c r="S76" s="16">
        <f t="shared" si="42"/>
        <v>0</v>
      </c>
    </row>
    <row r="77" spans="2:23" x14ac:dyDescent="0.3">
      <c r="B77" t="s">
        <v>72</v>
      </c>
      <c r="C77" s="16">
        <v>2932</v>
      </c>
      <c r="D77" s="16">
        <v>1752</v>
      </c>
      <c r="E77" s="16">
        <v>5514</v>
      </c>
      <c r="F77" s="16">
        <v>29398</v>
      </c>
      <c r="G77" s="16">
        <f t="shared" si="40"/>
        <v>39596</v>
      </c>
      <c r="J77" s="16">
        <v>8248</v>
      </c>
      <c r="K77" s="16">
        <v>26291</v>
      </c>
      <c r="L77" s="16">
        <f t="shared" si="41"/>
        <v>34539</v>
      </c>
      <c r="M77" s="3">
        <f t="shared" si="39"/>
        <v>-1</v>
      </c>
      <c r="N77" s="3">
        <f t="shared" si="39"/>
        <v>-1</v>
      </c>
      <c r="O77" s="3">
        <f t="shared" si="39"/>
        <v>0.49582879941965907</v>
      </c>
      <c r="P77" s="3">
        <f t="shared" si="39"/>
        <v>-0.10568746173209065</v>
      </c>
      <c r="Q77" s="3">
        <f t="shared" si="39"/>
        <v>-0.12771492069906054</v>
      </c>
      <c r="S77" s="16">
        <f t="shared" si="42"/>
        <v>-2932</v>
      </c>
      <c r="V77" s="16"/>
      <c r="W77" s="16"/>
    </row>
    <row r="78" spans="2:23" x14ac:dyDescent="0.3">
      <c r="B78" s="40" t="s">
        <v>73</v>
      </c>
      <c r="C78" s="41">
        <v>470229</v>
      </c>
      <c r="D78" s="41">
        <v>2612660</v>
      </c>
      <c r="E78" s="41">
        <v>485112</v>
      </c>
      <c r="F78" s="41">
        <v>3218342</v>
      </c>
      <c r="G78" s="41">
        <f t="shared" si="40"/>
        <v>6786343</v>
      </c>
      <c r="H78" s="41">
        <v>210384</v>
      </c>
      <c r="I78" s="41">
        <v>995192</v>
      </c>
      <c r="J78" s="41">
        <v>239245</v>
      </c>
      <c r="K78" s="41">
        <v>1192477</v>
      </c>
      <c r="L78" s="41">
        <f t="shared" si="41"/>
        <v>2637298</v>
      </c>
      <c r="M78" s="42">
        <f t="shared" si="39"/>
        <v>-0.55259246026935815</v>
      </c>
      <c r="N78" s="42">
        <f t="shared" si="39"/>
        <v>-0.61908859170347463</v>
      </c>
      <c r="O78" s="42">
        <f t="shared" si="39"/>
        <v>-0.5068252279885882</v>
      </c>
      <c r="P78" s="42">
        <f t="shared" si="39"/>
        <v>-0.62947474196340847</v>
      </c>
      <c r="Q78" s="42">
        <f t="shared" si="39"/>
        <v>-0.61138156441547387</v>
      </c>
      <c r="S78" s="16">
        <f t="shared" si="42"/>
        <v>-259845</v>
      </c>
      <c r="T78" s="16"/>
      <c r="U78" s="16"/>
      <c r="V78" s="16"/>
      <c r="W78" s="16"/>
    </row>
    <row r="79" spans="2:23" x14ac:dyDescent="0.3">
      <c r="B79" t="s">
        <v>74</v>
      </c>
      <c r="C79" s="16">
        <v>72258</v>
      </c>
      <c r="D79" s="16">
        <v>165669</v>
      </c>
      <c r="E79" s="16">
        <v>32959</v>
      </c>
      <c r="F79" s="16">
        <v>174086</v>
      </c>
      <c r="G79" s="16">
        <f t="shared" si="40"/>
        <v>444972</v>
      </c>
      <c r="H79" s="16">
        <v>21720</v>
      </c>
      <c r="I79" s="16">
        <v>46464</v>
      </c>
      <c r="J79" s="16">
        <v>4031</v>
      </c>
      <c r="K79" s="16">
        <v>72584</v>
      </c>
      <c r="L79" s="16">
        <f t="shared" si="41"/>
        <v>144799</v>
      </c>
      <c r="M79" s="3">
        <f t="shared" si="39"/>
        <v>-0.69941044590218382</v>
      </c>
      <c r="N79" s="3">
        <f t="shared" si="39"/>
        <v>-0.71953714937616575</v>
      </c>
      <c r="O79" s="3">
        <f t="shared" si="39"/>
        <v>-0.87769653205497744</v>
      </c>
      <c r="P79" s="3">
        <f t="shared" si="39"/>
        <v>-0.5830566501614145</v>
      </c>
      <c r="Q79" s="3">
        <f t="shared" si="39"/>
        <v>-0.67458851343455317</v>
      </c>
      <c r="S79" s="16">
        <f t="shared" si="42"/>
        <v>-50538</v>
      </c>
      <c r="T79" s="16"/>
      <c r="U79" s="16"/>
      <c r="V79" s="16"/>
      <c r="W79" s="16"/>
    </row>
    <row r="80" spans="2:23" x14ac:dyDescent="0.3">
      <c r="B80" t="s">
        <v>75</v>
      </c>
      <c r="C80" s="16">
        <v>2375</v>
      </c>
      <c r="D80" s="16">
        <v>44293</v>
      </c>
      <c r="E80" s="16">
        <v>12561</v>
      </c>
      <c r="F80" s="16">
        <v>43767</v>
      </c>
      <c r="G80" s="16">
        <f t="shared" si="40"/>
        <v>102996</v>
      </c>
      <c r="H80" s="16"/>
      <c r="I80" s="16">
        <v>10824</v>
      </c>
      <c r="J80" s="16">
        <v>7088</v>
      </c>
      <c r="K80" s="16">
        <v>5349</v>
      </c>
      <c r="L80" s="16">
        <f t="shared" si="41"/>
        <v>23261</v>
      </c>
      <c r="M80" s="3">
        <f t="shared" si="39"/>
        <v>-1</v>
      </c>
      <c r="N80" s="3">
        <f t="shared" si="39"/>
        <v>-0.75562730002483458</v>
      </c>
      <c r="O80" s="3">
        <f t="shared" si="39"/>
        <v>-0.43571371706074358</v>
      </c>
      <c r="P80" s="3">
        <f t="shared" si="39"/>
        <v>-0.87778463225718006</v>
      </c>
      <c r="Q80" s="3">
        <f t="shared" si="39"/>
        <v>-0.77415627791370545</v>
      </c>
      <c r="S80" s="16">
        <f t="shared" si="42"/>
        <v>-2375</v>
      </c>
      <c r="U80" s="16"/>
      <c r="V80" s="16"/>
      <c r="W80" s="16"/>
    </row>
    <row r="81" spans="2:23" x14ac:dyDescent="0.3">
      <c r="B81" s="40" t="s">
        <v>76</v>
      </c>
      <c r="C81" s="41">
        <v>206440</v>
      </c>
      <c r="D81" s="41">
        <v>354514</v>
      </c>
      <c r="E81" s="41">
        <v>64007</v>
      </c>
      <c r="F81" s="41">
        <v>282947</v>
      </c>
      <c r="G81" s="41">
        <f t="shared" si="40"/>
        <v>907908</v>
      </c>
      <c r="H81" s="41">
        <v>83244</v>
      </c>
      <c r="I81" s="41">
        <v>263063</v>
      </c>
      <c r="J81" s="41">
        <v>26525</v>
      </c>
      <c r="K81" s="41">
        <v>161998</v>
      </c>
      <c r="L81" s="41">
        <f t="shared" si="41"/>
        <v>534830</v>
      </c>
      <c r="M81" s="42">
        <f t="shared" si="39"/>
        <v>-0.59676419298585548</v>
      </c>
      <c r="N81" s="42">
        <f t="shared" si="39"/>
        <v>-0.25796160377305266</v>
      </c>
      <c r="O81" s="42">
        <f t="shared" si="39"/>
        <v>-0.58559220085303165</v>
      </c>
      <c r="P81" s="42">
        <f t="shared" si="39"/>
        <v>-0.42746168010263408</v>
      </c>
      <c r="Q81" s="42">
        <f t="shared" si="39"/>
        <v>-0.41092048974125128</v>
      </c>
      <c r="S81" s="16">
        <f t="shared" si="42"/>
        <v>-123196</v>
      </c>
      <c r="T81" s="16"/>
      <c r="U81" s="16"/>
      <c r="V81" s="16"/>
      <c r="W81" s="16"/>
    </row>
    <row r="82" spans="2:23" x14ac:dyDescent="0.3">
      <c r="B82" t="s">
        <v>77</v>
      </c>
      <c r="C82" s="16">
        <v>55698</v>
      </c>
      <c r="D82" s="16">
        <v>241208</v>
      </c>
      <c r="E82" s="16">
        <v>15484</v>
      </c>
      <c r="F82" s="16">
        <v>166089</v>
      </c>
      <c r="G82" s="16">
        <f t="shared" si="40"/>
        <v>478479</v>
      </c>
      <c r="H82" s="16">
        <v>34898</v>
      </c>
      <c r="I82" s="16">
        <v>143323</v>
      </c>
      <c r="J82" s="16">
        <v>11102</v>
      </c>
      <c r="K82" s="16">
        <v>69740</v>
      </c>
      <c r="L82" s="16">
        <f t="shared" si="41"/>
        <v>259063</v>
      </c>
      <c r="M82" s="3">
        <f t="shared" ref="M82:Q87" si="43">H82/C82-1</f>
        <v>-0.37344249344680236</v>
      </c>
      <c r="N82" s="3">
        <f t="shared" si="43"/>
        <v>-0.40581158170541609</v>
      </c>
      <c r="O82" s="3">
        <f t="shared" si="43"/>
        <v>-0.28300180831826405</v>
      </c>
      <c r="P82" s="3">
        <f t="shared" si="43"/>
        <v>-0.58010464269156903</v>
      </c>
      <c r="Q82" s="3">
        <f t="shared" si="43"/>
        <v>-0.458569759592375</v>
      </c>
      <c r="S82" s="16">
        <f t="shared" si="42"/>
        <v>-20800</v>
      </c>
      <c r="T82" s="16"/>
      <c r="U82" s="16"/>
      <c r="V82" s="16"/>
      <c r="W82" s="16"/>
    </row>
    <row r="83" spans="2:23" x14ac:dyDescent="0.3">
      <c r="B83" t="s">
        <v>78</v>
      </c>
      <c r="F83" s="16">
        <v>18266</v>
      </c>
      <c r="G83" s="16">
        <f t="shared" si="40"/>
        <v>18266</v>
      </c>
      <c r="J83">
        <v>8998</v>
      </c>
      <c r="K83" s="16">
        <v>4730</v>
      </c>
      <c r="L83" s="16">
        <f t="shared" si="41"/>
        <v>13728</v>
      </c>
      <c r="M83" s="3"/>
      <c r="N83" s="3"/>
      <c r="O83" s="3"/>
      <c r="P83" s="3">
        <f t="shared" si="43"/>
        <v>-0.74104894339209459</v>
      </c>
      <c r="Q83" s="3">
        <f t="shared" si="43"/>
        <v>-0.24843972407752113</v>
      </c>
      <c r="S83" s="16">
        <f t="shared" si="42"/>
        <v>0</v>
      </c>
      <c r="V83" s="16"/>
      <c r="W83" s="16"/>
    </row>
    <row r="84" spans="2:23" x14ac:dyDescent="0.3">
      <c r="B84" t="s">
        <v>79</v>
      </c>
      <c r="F84" s="16">
        <v>22574</v>
      </c>
      <c r="G84" s="16">
        <f t="shared" si="40"/>
        <v>22574</v>
      </c>
      <c r="J84" s="16"/>
      <c r="K84" s="16">
        <v>14792</v>
      </c>
      <c r="L84" s="16">
        <f t="shared" si="41"/>
        <v>14792</v>
      </c>
      <c r="M84" s="3"/>
      <c r="N84" s="3"/>
      <c r="O84" s="3"/>
      <c r="P84" s="3">
        <f t="shared" si="43"/>
        <v>-0.34473287853282542</v>
      </c>
      <c r="Q84" s="3">
        <f t="shared" si="43"/>
        <v>-0.34473287853282542</v>
      </c>
      <c r="S84" s="16">
        <f t="shared" si="42"/>
        <v>0</v>
      </c>
      <c r="W84" s="16"/>
    </row>
    <row r="85" spans="2:23" x14ac:dyDescent="0.3">
      <c r="B85" t="s">
        <v>80</v>
      </c>
      <c r="C85" s="16">
        <v>9861</v>
      </c>
      <c r="D85" s="16">
        <v>45623</v>
      </c>
      <c r="E85" s="16">
        <v>10793</v>
      </c>
      <c r="F85" s="16">
        <v>31240</v>
      </c>
      <c r="G85" s="16">
        <f t="shared" si="40"/>
        <v>97517</v>
      </c>
      <c r="I85">
        <v>10410</v>
      </c>
      <c r="K85" s="16">
        <v>12573</v>
      </c>
      <c r="L85" s="16">
        <f t="shared" si="41"/>
        <v>22983</v>
      </c>
      <c r="M85" s="3">
        <f t="shared" si="43"/>
        <v>-1</v>
      </c>
      <c r="N85" s="3">
        <f t="shared" si="43"/>
        <v>-0.77182561427350238</v>
      </c>
      <c r="O85" s="3">
        <f t="shared" si="43"/>
        <v>-1</v>
      </c>
      <c r="P85" s="3">
        <f t="shared" si="43"/>
        <v>-0.59753521126760556</v>
      </c>
      <c r="Q85" s="3">
        <f t="shared" si="43"/>
        <v>-0.76431801634586793</v>
      </c>
      <c r="S85" s="16">
        <f t="shared" si="42"/>
        <v>-9861</v>
      </c>
      <c r="U85" s="16"/>
      <c r="W85" s="16"/>
    </row>
    <row r="86" spans="2:23" x14ac:dyDescent="0.3">
      <c r="B86" t="s">
        <v>81</v>
      </c>
      <c r="C86" s="16">
        <v>19716</v>
      </c>
      <c r="D86" s="16">
        <v>29174</v>
      </c>
      <c r="E86" s="16">
        <v>34853</v>
      </c>
      <c r="F86" s="16">
        <v>175252</v>
      </c>
      <c r="G86" s="16">
        <f t="shared" si="40"/>
        <v>258995</v>
      </c>
      <c r="H86" s="16">
        <v>10800</v>
      </c>
      <c r="I86" s="16">
        <v>55236</v>
      </c>
      <c r="J86" s="16">
        <v>31421</v>
      </c>
      <c r="K86" s="16">
        <v>157772</v>
      </c>
      <c r="L86" s="16">
        <f t="shared" si="41"/>
        <v>255229</v>
      </c>
      <c r="M86" s="3">
        <f t="shared" si="43"/>
        <v>-0.45222154595252584</v>
      </c>
      <c r="N86" s="3">
        <f t="shared" si="43"/>
        <v>0.89332967710975519</v>
      </c>
      <c r="O86" s="3">
        <f t="shared" si="43"/>
        <v>-9.84707198806416E-2</v>
      </c>
      <c r="P86" s="3">
        <f t="shared" si="43"/>
        <v>-9.9742085682331783E-2</v>
      </c>
      <c r="Q86" s="3">
        <f t="shared" si="43"/>
        <v>-1.4540821251375458E-2</v>
      </c>
      <c r="S86" s="16">
        <f t="shared" si="42"/>
        <v>-8916</v>
      </c>
      <c r="T86" s="16"/>
      <c r="U86" s="16"/>
      <c r="V86" s="16"/>
      <c r="W86" s="16"/>
    </row>
    <row r="87" spans="2:23" x14ac:dyDescent="0.3">
      <c r="C87" s="16">
        <f>SUM(C66:C86)</f>
        <v>977397</v>
      </c>
      <c r="D87" s="16">
        <f>SUM(D66:D86)</f>
        <v>4175155</v>
      </c>
      <c r="E87" s="16">
        <f>SUM(E66:E86)</f>
        <v>781105</v>
      </c>
      <c r="F87" s="16">
        <f>SUM(F66:F86)</f>
        <v>5009535</v>
      </c>
      <c r="G87" s="16">
        <f t="shared" si="40"/>
        <v>10943192</v>
      </c>
      <c r="H87" s="16">
        <f>SUM(H66:H86)</f>
        <v>466668</v>
      </c>
      <c r="I87" s="16">
        <f>SUM(I66:I86)</f>
        <v>2074888</v>
      </c>
      <c r="J87" s="16">
        <f>SUM(J66:J86)</f>
        <v>398966</v>
      </c>
      <c r="K87" s="16">
        <f>SUM(K66:K86)</f>
        <v>2421165</v>
      </c>
      <c r="L87" s="16">
        <f t="shared" si="41"/>
        <v>5361687</v>
      </c>
      <c r="M87" s="3">
        <f t="shared" si="43"/>
        <v>-0.52253997096369231</v>
      </c>
      <c r="N87" s="3">
        <f t="shared" si="43"/>
        <v>-0.50303928836174938</v>
      </c>
      <c r="O87" s="3">
        <f t="shared" si="43"/>
        <v>-0.48922872085058988</v>
      </c>
      <c r="P87" s="3">
        <f t="shared" si="43"/>
        <v>-0.51668867469735213</v>
      </c>
      <c r="Q87" s="3">
        <f t="shared" si="43"/>
        <v>-0.51004359605497185</v>
      </c>
      <c r="S87" s="16">
        <f t="shared" si="42"/>
        <v>-510729</v>
      </c>
    </row>
    <row r="88" spans="2:23" x14ac:dyDescent="0.3">
      <c r="C88" s="43">
        <f t="shared" ref="C88:L88" si="44">(C66+C78+C81)/C87</f>
        <v>0.81138882153311298</v>
      </c>
      <c r="D88" s="43">
        <f t="shared" si="44"/>
        <v>0.85439103458434473</v>
      </c>
      <c r="E88" s="43">
        <f t="shared" si="44"/>
        <v>0.84631899680580713</v>
      </c>
      <c r="F88" s="43">
        <f t="shared" si="44"/>
        <v>0.8504749442812557</v>
      </c>
      <c r="G88" s="43">
        <f t="shared" si="44"/>
        <v>0.84818140813027865</v>
      </c>
      <c r="H88" s="43">
        <f t="shared" si="44"/>
        <v>0.83250190713740813</v>
      </c>
      <c r="I88" s="43">
        <f t="shared" si="44"/>
        <v>0.82128818519361046</v>
      </c>
      <c r="J88" s="43">
        <f t="shared" si="44"/>
        <v>0.80587067569667592</v>
      </c>
      <c r="K88" s="43">
        <f t="shared" si="44"/>
        <v>0.8151988815301725</v>
      </c>
      <c r="L88" s="43">
        <f t="shared" si="44"/>
        <v>0.81836724150439966</v>
      </c>
    </row>
    <row r="90" spans="2:23" x14ac:dyDescent="0.3">
      <c r="B90" t="s">
        <v>82</v>
      </c>
    </row>
    <row r="91" spans="2:23" x14ac:dyDescent="0.3">
      <c r="C91" t="s">
        <v>13</v>
      </c>
      <c r="H91" t="s">
        <v>1</v>
      </c>
    </row>
    <row r="92" spans="2:23" x14ac:dyDescent="0.3">
      <c r="C92" t="s">
        <v>58</v>
      </c>
      <c r="D92" t="s">
        <v>59</v>
      </c>
      <c r="E92" t="s">
        <v>20</v>
      </c>
      <c r="F92" t="s">
        <v>21</v>
      </c>
      <c r="H92" t="s">
        <v>58</v>
      </c>
      <c r="I92" t="s">
        <v>59</v>
      </c>
      <c r="J92" t="s">
        <v>20</v>
      </c>
      <c r="K92" t="s">
        <v>21</v>
      </c>
    </row>
    <row r="94" spans="2:23" x14ac:dyDescent="0.3">
      <c r="B94" t="s">
        <v>60</v>
      </c>
      <c r="C94" s="16">
        <v>150883</v>
      </c>
      <c r="D94" s="16">
        <v>914520</v>
      </c>
      <c r="E94" s="16">
        <v>92438</v>
      </c>
      <c r="F94" s="16">
        <v>376277</v>
      </c>
      <c r="G94" s="16">
        <f>SUM(C94:F94)</f>
        <v>1534118</v>
      </c>
      <c r="H94" s="16">
        <v>132160</v>
      </c>
      <c r="I94" s="16">
        <v>789233</v>
      </c>
      <c r="J94" s="16">
        <v>63479</v>
      </c>
      <c r="K94" s="16">
        <v>409588</v>
      </c>
      <c r="L94" s="16">
        <f>SUM(H94:K94)</f>
        <v>1394460</v>
      </c>
      <c r="M94" s="44">
        <f t="shared" ref="M94:P109" si="45">H94/C94-1</f>
        <v>-0.12408952632171943</v>
      </c>
      <c r="N94" s="44">
        <f t="shared" si="45"/>
        <v>-0.13699755062765162</v>
      </c>
      <c r="O94" s="44">
        <f t="shared" si="45"/>
        <v>-0.31328025270992454</v>
      </c>
      <c r="P94" s="44">
        <f t="shared" si="45"/>
        <v>8.8527866438820269E-2</v>
      </c>
      <c r="Q94" s="44">
        <f>SUM(H94:K94)/SUM(C94:F94)-1</f>
        <v>-9.1034718320233465E-2</v>
      </c>
      <c r="T94" s="16"/>
      <c r="U94" s="16"/>
      <c r="V94" s="16"/>
      <c r="W94" s="16"/>
    </row>
    <row r="95" spans="2:23" x14ac:dyDescent="0.3">
      <c r="B95" t="s">
        <v>61</v>
      </c>
      <c r="C95" s="16">
        <v>39002</v>
      </c>
      <c r="D95" s="16">
        <v>243853</v>
      </c>
      <c r="E95" s="16">
        <v>21533</v>
      </c>
      <c r="F95" s="16">
        <v>186592</v>
      </c>
      <c r="G95" s="16">
        <f t="shared" ref="G95:G115" si="46">SUM(C95:F95)</f>
        <v>490980</v>
      </c>
      <c r="H95" s="16">
        <v>41231</v>
      </c>
      <c r="I95" s="16">
        <v>253520</v>
      </c>
      <c r="J95" s="16">
        <v>26848</v>
      </c>
      <c r="K95" s="16">
        <v>179041</v>
      </c>
      <c r="L95" s="16">
        <f t="shared" ref="L95:L115" si="47">SUM(H95:K95)</f>
        <v>500640</v>
      </c>
      <c r="M95" s="44">
        <f t="shared" si="45"/>
        <v>5.7150915337675023E-2</v>
      </c>
      <c r="N95" s="44">
        <f t="shared" si="45"/>
        <v>3.9642735582502642E-2</v>
      </c>
      <c r="O95" s="44">
        <f t="shared" si="45"/>
        <v>0.24683044629173834</v>
      </c>
      <c r="P95" s="44">
        <f t="shared" si="45"/>
        <v>-4.0467972903447058E-2</v>
      </c>
      <c r="Q95" s="44">
        <f>SUM(H95:K95)/SUM(C95:F95)-1</f>
        <v>1.9674935842600494E-2</v>
      </c>
      <c r="T95" s="16"/>
      <c r="U95" s="16"/>
      <c r="V95" s="16"/>
      <c r="W95" s="16"/>
    </row>
    <row r="96" spans="2:23" x14ac:dyDescent="0.3">
      <c r="B96" t="s">
        <v>62</v>
      </c>
      <c r="C96" s="16">
        <v>12551</v>
      </c>
      <c r="D96" s="16">
        <v>57283</v>
      </c>
      <c r="E96" s="16">
        <v>8836</v>
      </c>
      <c r="F96" s="16">
        <v>219283</v>
      </c>
      <c r="G96" s="16">
        <f t="shared" si="46"/>
        <v>297953</v>
      </c>
      <c r="H96" s="16">
        <v>15965</v>
      </c>
      <c r="I96" s="16">
        <v>68544</v>
      </c>
      <c r="J96" s="16">
        <v>17808</v>
      </c>
      <c r="K96" s="16">
        <v>146926</v>
      </c>
      <c r="L96" s="16">
        <f t="shared" si="47"/>
        <v>249243</v>
      </c>
      <c r="M96" s="44">
        <f t="shared" si="45"/>
        <v>0.2720101983905665</v>
      </c>
      <c r="N96" s="44">
        <f t="shared" si="45"/>
        <v>0.19658537436935908</v>
      </c>
      <c r="O96" s="44">
        <f t="shared" si="45"/>
        <v>1.0153915799004074</v>
      </c>
      <c r="P96" s="44">
        <f t="shared" si="45"/>
        <v>-0.32997085957415762</v>
      </c>
      <c r="Q96" s="44">
        <f t="shared" ref="Q96:Q115" si="48">SUM(H96:K96)/SUM(C96:F96)-1</f>
        <v>-0.16348215993797677</v>
      </c>
      <c r="T96" s="16"/>
      <c r="U96" s="16"/>
      <c r="V96" s="16"/>
      <c r="W96" s="16"/>
    </row>
    <row r="97" spans="2:23" x14ac:dyDescent="0.3">
      <c r="B97" t="s">
        <v>63</v>
      </c>
      <c r="D97" s="16">
        <v>13803</v>
      </c>
      <c r="E97" s="16">
        <v>8934</v>
      </c>
      <c r="F97" s="16">
        <v>15826</v>
      </c>
      <c r="G97" s="16">
        <f t="shared" si="46"/>
        <v>38563</v>
      </c>
      <c r="I97" s="16">
        <v>8150</v>
      </c>
      <c r="K97" s="16">
        <v>20579</v>
      </c>
      <c r="L97" s="16">
        <f t="shared" si="47"/>
        <v>28729</v>
      </c>
      <c r="M97" s="44"/>
      <c r="N97" s="44">
        <f t="shared" si="45"/>
        <v>-0.40954864884445408</v>
      </c>
      <c r="O97" s="44">
        <f t="shared" si="45"/>
        <v>-1</v>
      </c>
      <c r="P97" s="44">
        <f t="shared" si="45"/>
        <v>0.30032857323391893</v>
      </c>
      <c r="Q97" s="44">
        <f t="shared" si="48"/>
        <v>-0.25501128024271968</v>
      </c>
      <c r="U97" s="16"/>
      <c r="W97" s="16"/>
    </row>
    <row r="98" spans="2:23" x14ac:dyDescent="0.3">
      <c r="B98" t="s">
        <v>65</v>
      </c>
      <c r="C98" s="16">
        <v>15211</v>
      </c>
      <c r="D98" s="16">
        <v>171648</v>
      </c>
      <c r="F98" s="16">
        <v>111561</v>
      </c>
      <c r="G98" s="16">
        <f t="shared" si="46"/>
        <v>298420</v>
      </c>
      <c r="H98" s="16">
        <v>36388</v>
      </c>
      <c r="I98" s="16">
        <v>138661</v>
      </c>
      <c r="K98" s="16">
        <v>57715</v>
      </c>
      <c r="L98" s="16">
        <f t="shared" si="47"/>
        <v>232764</v>
      </c>
      <c r="M98" s="44">
        <f t="shared" si="45"/>
        <v>1.3922161593583593</v>
      </c>
      <c r="N98" s="44">
        <f t="shared" si="45"/>
        <v>-0.19217817859806119</v>
      </c>
      <c r="O98" s="44"/>
      <c r="P98" s="44">
        <f t="shared" si="45"/>
        <v>-0.48265971083084591</v>
      </c>
      <c r="Q98" s="44">
        <f t="shared" si="48"/>
        <v>-0.22001206353461567</v>
      </c>
      <c r="T98" s="16"/>
      <c r="U98" s="16"/>
      <c r="W98" s="16"/>
    </row>
    <row r="99" spans="2:23" x14ac:dyDescent="0.3">
      <c r="B99" t="s">
        <v>66</v>
      </c>
      <c r="C99" s="16">
        <v>167357</v>
      </c>
      <c r="D99" s="16">
        <v>638669</v>
      </c>
      <c r="E99" s="16">
        <v>57399</v>
      </c>
      <c r="F99" s="16">
        <v>236038</v>
      </c>
      <c r="G99" s="16">
        <f t="shared" si="46"/>
        <v>1099463</v>
      </c>
      <c r="H99" s="16">
        <v>156331</v>
      </c>
      <c r="I99" s="16">
        <v>610786</v>
      </c>
      <c r="J99" s="16">
        <v>26622</v>
      </c>
      <c r="K99" s="16">
        <v>206517</v>
      </c>
      <c r="L99" s="16">
        <f t="shared" si="47"/>
        <v>1000256</v>
      </c>
      <c r="M99" s="44">
        <f t="shared" si="45"/>
        <v>-6.5883112149476841E-2</v>
      </c>
      <c r="N99" s="44">
        <f t="shared" si="45"/>
        <v>-4.3657982460398093E-2</v>
      </c>
      <c r="O99" s="44">
        <f t="shared" si="45"/>
        <v>-0.53619401034861236</v>
      </c>
      <c r="P99" s="44">
        <f t="shared" si="45"/>
        <v>-0.12506884484701619</v>
      </c>
      <c r="Q99" s="44">
        <f t="shared" si="48"/>
        <v>-9.0232231553039943E-2</v>
      </c>
      <c r="T99" s="16"/>
      <c r="U99" s="16"/>
      <c r="V99" s="16"/>
      <c r="W99" s="16"/>
    </row>
    <row r="100" spans="2:23" x14ac:dyDescent="0.3">
      <c r="B100" t="s">
        <v>67</v>
      </c>
      <c r="C100" s="16">
        <v>6467</v>
      </c>
      <c r="D100" s="16">
        <v>11776</v>
      </c>
      <c r="F100" s="16">
        <v>3008</v>
      </c>
      <c r="G100" s="16">
        <f t="shared" si="46"/>
        <v>21251</v>
      </c>
      <c r="H100" s="16">
        <v>6415</v>
      </c>
      <c r="I100" s="16">
        <v>11927</v>
      </c>
      <c r="K100" t="s">
        <v>64</v>
      </c>
      <c r="L100" s="16">
        <f t="shared" si="47"/>
        <v>18342</v>
      </c>
      <c r="M100" s="44">
        <f t="shared" si="45"/>
        <v>-8.0408226380083159E-3</v>
      </c>
      <c r="N100" s="44">
        <f t="shared" si="45"/>
        <v>1.2822690217391353E-2</v>
      </c>
      <c r="O100" s="44"/>
      <c r="P100" s="44"/>
      <c r="Q100" s="44">
        <f t="shared" si="48"/>
        <v>-0.13688767587407646</v>
      </c>
      <c r="T100" s="16"/>
      <c r="U100" s="16"/>
    </row>
    <row r="101" spans="2:23" x14ac:dyDescent="0.3">
      <c r="B101" t="s">
        <v>68</v>
      </c>
      <c r="C101" s="16">
        <v>139918</v>
      </c>
      <c r="D101" s="16">
        <v>461717</v>
      </c>
      <c r="E101" s="16">
        <v>3866</v>
      </c>
      <c r="F101" s="16">
        <v>44422</v>
      </c>
      <c r="G101" s="16">
        <f t="shared" si="46"/>
        <v>649923</v>
      </c>
      <c r="H101" s="16">
        <v>49921</v>
      </c>
      <c r="I101" s="16">
        <v>215147</v>
      </c>
      <c r="J101" s="16">
        <v>5619</v>
      </c>
      <c r="K101" s="16">
        <v>48292</v>
      </c>
      <c r="L101" s="16">
        <f t="shared" si="47"/>
        <v>318979</v>
      </c>
      <c r="M101" s="44">
        <f t="shared" si="45"/>
        <v>-0.64321245300819052</v>
      </c>
      <c r="N101" s="44">
        <f t="shared" si="45"/>
        <v>-0.53402842000619422</v>
      </c>
      <c r="O101" s="44">
        <f t="shared" si="45"/>
        <v>0.45344024831867569</v>
      </c>
      <c r="P101" s="44">
        <f t="shared" si="45"/>
        <v>8.7118995092521745E-2</v>
      </c>
      <c r="Q101" s="44">
        <f t="shared" si="48"/>
        <v>-0.50920493658479549</v>
      </c>
      <c r="T101" s="16"/>
      <c r="U101" s="16"/>
      <c r="V101" s="16"/>
      <c r="W101" s="16"/>
    </row>
    <row r="102" spans="2:23" x14ac:dyDescent="0.3">
      <c r="B102" t="s">
        <v>69</v>
      </c>
      <c r="C102" s="16">
        <v>4607</v>
      </c>
      <c r="D102" s="16">
        <v>35785</v>
      </c>
      <c r="E102" s="16">
        <v>3840</v>
      </c>
      <c r="F102" s="16">
        <v>30625</v>
      </c>
      <c r="G102" s="16">
        <f t="shared" si="46"/>
        <v>74857</v>
      </c>
      <c r="H102" s="16">
        <v>4580</v>
      </c>
      <c r="I102" s="16">
        <v>40181</v>
      </c>
      <c r="K102" s="16">
        <v>12370</v>
      </c>
      <c r="L102" s="16">
        <f t="shared" si="47"/>
        <v>57131</v>
      </c>
      <c r="M102" s="44">
        <f t="shared" si="45"/>
        <v>-5.8606468417625734E-3</v>
      </c>
      <c r="N102" s="44">
        <f t="shared" si="45"/>
        <v>0.12284476736062588</v>
      </c>
      <c r="O102" s="44">
        <f t="shared" si="45"/>
        <v>-1</v>
      </c>
      <c r="P102" s="44">
        <f t="shared" si="45"/>
        <v>-0.59608163265306124</v>
      </c>
      <c r="Q102" s="44">
        <f t="shared" si="48"/>
        <v>-0.23679816182855307</v>
      </c>
      <c r="T102" s="16"/>
      <c r="U102" s="16"/>
      <c r="W102" s="16"/>
    </row>
    <row r="103" spans="2:23" x14ac:dyDescent="0.3">
      <c r="B103" s="40" t="s">
        <v>70</v>
      </c>
      <c r="C103" s="41">
        <v>821163</v>
      </c>
      <c r="D103" s="41">
        <v>4563650</v>
      </c>
      <c r="E103" s="41">
        <v>229660</v>
      </c>
      <c r="F103" s="41">
        <v>2323171</v>
      </c>
      <c r="G103" s="41">
        <f t="shared" si="46"/>
        <v>7937644</v>
      </c>
      <c r="H103" s="41">
        <v>718167</v>
      </c>
      <c r="I103" s="41">
        <v>3900970</v>
      </c>
      <c r="J103" s="41">
        <v>207880</v>
      </c>
      <c r="K103" s="41">
        <v>2004164</v>
      </c>
      <c r="L103" s="41">
        <f t="shared" si="47"/>
        <v>6831181</v>
      </c>
      <c r="M103" s="42">
        <f t="shared" si="45"/>
        <v>-0.12542698587247603</v>
      </c>
      <c r="N103" s="42">
        <f t="shared" si="45"/>
        <v>-0.14520833105080366</v>
      </c>
      <c r="O103" s="42">
        <f t="shared" si="45"/>
        <v>-9.4835844291561444E-2</v>
      </c>
      <c r="P103" s="42">
        <f t="shared" si="45"/>
        <v>-0.13731533322342604</v>
      </c>
      <c r="Q103" s="42">
        <f t="shared" si="48"/>
        <v>-0.13939438453022079</v>
      </c>
      <c r="T103" s="16"/>
      <c r="U103" s="16"/>
      <c r="V103" s="16"/>
      <c r="W103" s="16"/>
    </row>
    <row r="104" spans="2:23" x14ac:dyDescent="0.3">
      <c r="B104" s="40" t="s">
        <v>71</v>
      </c>
      <c r="C104" s="41">
        <v>959637</v>
      </c>
      <c r="D104" s="41">
        <v>2349316</v>
      </c>
      <c r="E104" s="41">
        <v>138035</v>
      </c>
      <c r="F104" s="41">
        <v>723020</v>
      </c>
      <c r="G104" s="41">
        <f t="shared" si="46"/>
        <v>4170008</v>
      </c>
      <c r="H104" s="41">
        <v>861640</v>
      </c>
      <c r="I104" s="41">
        <v>1704251</v>
      </c>
      <c r="J104" s="41">
        <v>87501</v>
      </c>
      <c r="K104" s="41">
        <v>669295</v>
      </c>
      <c r="L104" s="41">
        <f t="shared" si="47"/>
        <v>3322687</v>
      </c>
      <c r="M104" s="42">
        <f t="shared" si="45"/>
        <v>-0.10211882201290701</v>
      </c>
      <c r="N104" s="42">
        <f t="shared" si="45"/>
        <v>-0.27457566372510123</v>
      </c>
      <c r="O104" s="42">
        <f t="shared" si="45"/>
        <v>-0.36609555547506067</v>
      </c>
      <c r="P104" s="42">
        <f t="shared" si="45"/>
        <v>-7.430638156620839E-2</v>
      </c>
      <c r="Q104" s="42">
        <f t="shared" si="48"/>
        <v>-0.20319409459166504</v>
      </c>
      <c r="T104" s="16"/>
      <c r="U104" s="16"/>
      <c r="V104" s="16"/>
      <c r="W104" s="16"/>
    </row>
    <row r="105" spans="2:23" x14ac:dyDescent="0.3">
      <c r="B105" t="s">
        <v>72</v>
      </c>
      <c r="D105" s="16">
        <v>2031</v>
      </c>
      <c r="E105" s="16">
        <v>14394</v>
      </c>
      <c r="F105" s="16">
        <v>51110</v>
      </c>
      <c r="G105" s="16">
        <f t="shared" si="46"/>
        <v>67535</v>
      </c>
      <c r="H105" s="16">
        <v>6736</v>
      </c>
      <c r="I105" s="16">
        <v>6994</v>
      </c>
      <c r="J105" s="16">
        <v>18507</v>
      </c>
      <c r="K105" s="16">
        <v>46947</v>
      </c>
      <c r="L105" s="16">
        <f t="shared" si="47"/>
        <v>79184</v>
      </c>
      <c r="M105" s="44"/>
      <c r="N105" s="44">
        <f t="shared" si="45"/>
        <v>2.4436238306253077</v>
      </c>
      <c r="O105" s="44">
        <f t="shared" si="45"/>
        <v>0.28574406002501052</v>
      </c>
      <c r="P105" s="44">
        <f t="shared" si="45"/>
        <v>-8.1451770690667225E-2</v>
      </c>
      <c r="Q105" s="44">
        <f t="shared" si="48"/>
        <v>0.17248833937958086</v>
      </c>
      <c r="T105" s="16"/>
      <c r="U105" s="16"/>
      <c r="V105" s="16"/>
      <c r="W105" s="16"/>
    </row>
    <row r="106" spans="2:23" x14ac:dyDescent="0.3">
      <c r="B106" t="s">
        <v>73</v>
      </c>
      <c r="C106" s="16">
        <v>68571</v>
      </c>
      <c r="D106" s="16">
        <v>162540</v>
      </c>
      <c r="E106" s="16">
        <v>39180</v>
      </c>
      <c r="F106" s="16">
        <v>81678</v>
      </c>
      <c r="G106" s="16">
        <f t="shared" si="46"/>
        <v>351969</v>
      </c>
      <c r="H106" s="16">
        <v>75961</v>
      </c>
      <c r="I106" s="16">
        <v>132649</v>
      </c>
      <c r="J106" s="16">
        <v>31559</v>
      </c>
      <c r="K106" s="16">
        <v>89096</v>
      </c>
      <c r="L106" s="16">
        <f t="shared" si="47"/>
        <v>329265</v>
      </c>
      <c r="M106" s="44">
        <f t="shared" si="45"/>
        <v>0.10777150690525139</v>
      </c>
      <c r="N106" s="44">
        <f t="shared" si="45"/>
        <v>-0.18389934785283624</v>
      </c>
      <c r="O106" s="44">
        <f t="shared" si="45"/>
        <v>-0.19451250638080653</v>
      </c>
      <c r="P106" s="44">
        <f t="shared" si="45"/>
        <v>9.0820049462523533E-2</v>
      </c>
      <c r="Q106" s="44">
        <f t="shared" si="48"/>
        <v>-6.4505680898033657E-2</v>
      </c>
      <c r="T106" s="16"/>
      <c r="U106" s="16"/>
      <c r="V106" s="16"/>
      <c r="W106" s="16"/>
    </row>
    <row r="107" spans="2:23" x14ac:dyDescent="0.3">
      <c r="B107" t="s">
        <v>74</v>
      </c>
      <c r="C107" s="16">
        <v>61441</v>
      </c>
      <c r="D107" s="16">
        <v>143599</v>
      </c>
      <c r="E107" s="16">
        <v>89509</v>
      </c>
      <c r="F107" s="16">
        <v>146037</v>
      </c>
      <c r="G107" s="16">
        <f t="shared" si="46"/>
        <v>440586</v>
      </c>
      <c r="H107" s="16">
        <v>57036</v>
      </c>
      <c r="I107" s="16">
        <v>114078</v>
      </c>
      <c r="J107" s="16">
        <v>44991</v>
      </c>
      <c r="K107" s="16">
        <v>130075</v>
      </c>
      <c r="L107" s="16">
        <f t="shared" si="47"/>
        <v>346180</v>
      </c>
      <c r="M107" s="44">
        <f t="shared" si="45"/>
        <v>-7.1694796634169333E-2</v>
      </c>
      <c r="N107" s="44">
        <f t="shared" si="45"/>
        <v>-0.20557942604057133</v>
      </c>
      <c r="O107" s="44">
        <f t="shared" si="45"/>
        <v>-0.497357807594767</v>
      </c>
      <c r="P107" s="44">
        <f t="shared" si="45"/>
        <v>-0.10930106753767876</v>
      </c>
      <c r="Q107" s="44">
        <f t="shared" si="48"/>
        <v>-0.21427371727653621</v>
      </c>
      <c r="T107" s="16"/>
      <c r="U107" s="16"/>
      <c r="V107" s="16"/>
      <c r="W107" s="16"/>
    </row>
    <row r="108" spans="2:23" x14ac:dyDescent="0.3">
      <c r="B108" t="s">
        <v>75</v>
      </c>
      <c r="C108" s="16">
        <v>224053</v>
      </c>
      <c r="D108" s="16">
        <v>601789</v>
      </c>
      <c r="E108" s="16">
        <v>12014</v>
      </c>
      <c r="F108" s="16">
        <v>84678</v>
      </c>
      <c r="G108" s="16">
        <f t="shared" si="46"/>
        <v>922534</v>
      </c>
      <c r="H108" s="16">
        <v>103541</v>
      </c>
      <c r="I108" s="16">
        <v>366117</v>
      </c>
      <c r="J108" s="16">
        <v>20518</v>
      </c>
      <c r="K108" s="16">
        <v>43819</v>
      </c>
      <c r="L108" s="16">
        <f t="shared" si="47"/>
        <v>533995</v>
      </c>
      <c r="M108" s="44">
        <f t="shared" si="45"/>
        <v>-0.53787273546883996</v>
      </c>
      <c r="N108" s="44">
        <f t="shared" si="45"/>
        <v>-0.39161898937999862</v>
      </c>
      <c r="O108" s="44">
        <f t="shared" si="45"/>
        <v>0.7078408523389379</v>
      </c>
      <c r="P108" s="44">
        <f t="shared" si="45"/>
        <v>-0.4825220246108789</v>
      </c>
      <c r="Q108" s="44">
        <f t="shared" si="48"/>
        <v>-0.42116496519369473</v>
      </c>
      <c r="T108" s="16"/>
      <c r="U108" s="16"/>
      <c r="V108" s="16"/>
      <c r="W108" s="16"/>
    </row>
    <row r="109" spans="2:23" x14ac:dyDescent="0.3">
      <c r="B109" t="s">
        <v>76</v>
      </c>
      <c r="C109" s="16">
        <v>1067</v>
      </c>
      <c r="D109" s="16">
        <v>56586</v>
      </c>
      <c r="F109" s="16">
        <v>6304</v>
      </c>
      <c r="G109" s="16">
        <f t="shared" si="46"/>
        <v>63957</v>
      </c>
      <c r="H109" s="16">
        <v>13966</v>
      </c>
      <c r="I109" s="16">
        <v>78449</v>
      </c>
      <c r="K109" s="16">
        <v>17558</v>
      </c>
      <c r="L109" s="16">
        <f t="shared" si="47"/>
        <v>109973</v>
      </c>
      <c r="M109" s="44">
        <f t="shared" si="45"/>
        <v>12.089034676663543</v>
      </c>
      <c r="N109" s="44">
        <f t="shared" si="45"/>
        <v>0.38636765277630514</v>
      </c>
      <c r="O109" s="44"/>
      <c r="P109" s="44">
        <f t="shared" si="45"/>
        <v>1.7852157360406093</v>
      </c>
      <c r="Q109" s="44">
        <f t="shared" si="48"/>
        <v>0.71948340291133106</v>
      </c>
      <c r="T109" s="16"/>
      <c r="U109" s="16"/>
      <c r="W109" s="16"/>
    </row>
    <row r="110" spans="2:23" x14ac:dyDescent="0.3">
      <c r="B110" t="s">
        <v>77</v>
      </c>
      <c r="C110" s="16">
        <v>326221</v>
      </c>
      <c r="D110" s="16">
        <v>1686128</v>
      </c>
      <c r="E110" s="16">
        <v>40344</v>
      </c>
      <c r="F110" s="16">
        <v>345808</v>
      </c>
      <c r="G110" s="16">
        <f t="shared" si="46"/>
        <v>2398501</v>
      </c>
      <c r="H110" s="16">
        <v>287811</v>
      </c>
      <c r="I110" s="16">
        <v>1279827</v>
      </c>
      <c r="J110" s="16">
        <v>43611</v>
      </c>
      <c r="K110" s="16">
        <v>297358</v>
      </c>
      <c r="L110" s="16">
        <f t="shared" si="47"/>
        <v>1908607</v>
      </c>
      <c r="M110" s="44">
        <f t="shared" ref="M110:P115" si="49">H110/C110-1</f>
        <v>-0.11774226674554977</v>
      </c>
      <c r="N110" s="44">
        <f t="shared" si="49"/>
        <v>-0.24096687795944316</v>
      </c>
      <c r="O110" s="44">
        <f t="shared" si="49"/>
        <v>8.0978584176085722E-2</v>
      </c>
      <c r="P110" s="44">
        <f t="shared" si="49"/>
        <v>-0.14010664877619949</v>
      </c>
      <c r="Q110" s="44">
        <f t="shared" si="48"/>
        <v>-0.20425007119029759</v>
      </c>
      <c r="T110" s="16"/>
      <c r="U110" s="16"/>
      <c r="V110" s="16"/>
      <c r="W110" s="16"/>
    </row>
    <row r="111" spans="2:23" x14ac:dyDescent="0.3">
      <c r="B111" t="s">
        <v>78</v>
      </c>
      <c r="D111" s="16">
        <v>2395</v>
      </c>
      <c r="E111" s="16">
        <v>10234</v>
      </c>
      <c r="F111" s="16">
        <v>10527</v>
      </c>
      <c r="G111" s="16">
        <f t="shared" si="46"/>
        <v>23156</v>
      </c>
      <c r="K111" s="16">
        <v>10381</v>
      </c>
      <c r="L111" s="16">
        <f t="shared" si="47"/>
        <v>10381</v>
      </c>
      <c r="M111" s="44"/>
      <c r="N111" s="44">
        <f t="shared" si="49"/>
        <v>-1</v>
      </c>
      <c r="O111" s="44">
        <f t="shared" si="49"/>
        <v>-1</v>
      </c>
      <c r="P111" s="44">
        <f t="shared" si="49"/>
        <v>-1.3869098508596966E-2</v>
      </c>
      <c r="Q111" s="44">
        <f t="shared" si="48"/>
        <v>-0.55169286577992738</v>
      </c>
      <c r="W111" s="16"/>
    </row>
    <row r="112" spans="2:23" x14ac:dyDescent="0.3">
      <c r="B112" t="s">
        <v>79</v>
      </c>
      <c r="C112" s="16">
        <v>5957</v>
      </c>
      <c r="D112" s="16">
        <v>5572</v>
      </c>
      <c r="E112" s="16">
        <v>15386</v>
      </c>
      <c r="F112" s="16">
        <v>79795</v>
      </c>
      <c r="G112" s="16">
        <f t="shared" si="46"/>
        <v>106710</v>
      </c>
      <c r="I112" s="16">
        <v>10679</v>
      </c>
      <c r="J112" s="16">
        <v>9966</v>
      </c>
      <c r="K112" s="16">
        <v>94500</v>
      </c>
      <c r="L112" s="16">
        <f t="shared" si="47"/>
        <v>115145</v>
      </c>
      <c r="M112" s="44">
        <f t="shared" si="49"/>
        <v>-1</v>
      </c>
      <c r="N112" s="44">
        <f t="shared" si="49"/>
        <v>0.91654702081837769</v>
      </c>
      <c r="O112" s="44">
        <f t="shared" si="49"/>
        <v>-0.35226829585337316</v>
      </c>
      <c r="P112" s="44">
        <f t="shared" si="49"/>
        <v>0.18428472961965037</v>
      </c>
      <c r="Q112" s="44">
        <f t="shared" si="48"/>
        <v>7.9046012557398626E-2</v>
      </c>
      <c r="U112" s="16"/>
      <c r="V112" s="16"/>
      <c r="W112" s="16"/>
    </row>
    <row r="113" spans="2:23" x14ac:dyDescent="0.3">
      <c r="B113" t="s">
        <v>80</v>
      </c>
      <c r="C113" s="16">
        <v>16218</v>
      </c>
      <c r="D113" s="16">
        <v>46649</v>
      </c>
      <c r="E113" s="16">
        <v>4023</v>
      </c>
      <c r="F113" s="16">
        <v>35199</v>
      </c>
      <c r="G113" s="16">
        <f t="shared" si="46"/>
        <v>102089</v>
      </c>
      <c r="H113" s="16">
        <v>3985</v>
      </c>
      <c r="I113" s="16">
        <v>33458</v>
      </c>
      <c r="J113">
        <v>397</v>
      </c>
      <c r="K113" s="16">
        <v>42706</v>
      </c>
      <c r="L113" s="16">
        <f t="shared" si="47"/>
        <v>80546</v>
      </c>
      <c r="M113" s="44">
        <f t="shared" si="49"/>
        <v>-0.75428536194351958</v>
      </c>
      <c r="N113" s="44">
        <f t="shared" si="49"/>
        <v>-0.28277133486248363</v>
      </c>
      <c r="O113" s="44">
        <f t="shared" si="49"/>
        <v>-0.90131742480735766</v>
      </c>
      <c r="P113" s="44">
        <f t="shared" si="49"/>
        <v>0.21327310434955549</v>
      </c>
      <c r="Q113" s="44">
        <f t="shared" si="48"/>
        <v>-0.21102175552704017</v>
      </c>
      <c r="T113" s="16"/>
      <c r="U113" s="16"/>
      <c r="W113" s="16"/>
    </row>
    <row r="114" spans="2:23" x14ac:dyDescent="0.3">
      <c r="B114" t="s">
        <v>81</v>
      </c>
      <c r="C114" s="16">
        <v>4015</v>
      </c>
      <c r="D114" s="16">
        <v>77745</v>
      </c>
      <c r="E114" s="16">
        <v>15314</v>
      </c>
      <c r="F114" s="16">
        <v>57524</v>
      </c>
      <c r="G114" s="16">
        <f t="shared" si="46"/>
        <v>154598</v>
      </c>
      <c r="H114" s="16">
        <v>619</v>
      </c>
      <c r="I114" s="16">
        <v>19668</v>
      </c>
      <c r="J114" s="16">
        <v>14443</v>
      </c>
      <c r="K114" s="16">
        <v>50410</v>
      </c>
      <c r="L114" s="16">
        <f t="shared" si="47"/>
        <v>85140</v>
      </c>
      <c r="M114" s="44">
        <f t="shared" si="49"/>
        <v>-0.84582814445828147</v>
      </c>
      <c r="N114" s="44">
        <f t="shared" si="49"/>
        <v>-0.74701910090681078</v>
      </c>
      <c r="O114" s="44">
        <f t="shared" si="49"/>
        <v>-5.6876061120543331E-2</v>
      </c>
      <c r="P114" s="44">
        <f t="shared" si="49"/>
        <v>-0.12367012029761493</v>
      </c>
      <c r="Q114" s="44">
        <f t="shared" si="48"/>
        <v>-0.44928136198398427</v>
      </c>
      <c r="U114" s="16"/>
      <c r="V114" s="16"/>
      <c r="W114" s="16"/>
    </row>
    <row r="115" spans="2:23" x14ac:dyDescent="0.3">
      <c r="C115" s="16">
        <f>SUM(C93:C114)</f>
        <v>3024339</v>
      </c>
      <c r="D115" s="16">
        <f t="shared" ref="D115:F115" si="50">SUM(D93:D114)</f>
        <v>12247054</v>
      </c>
      <c r="E115" s="16">
        <f t="shared" si="50"/>
        <v>804939</v>
      </c>
      <c r="F115" s="16">
        <f t="shared" si="50"/>
        <v>5168483</v>
      </c>
      <c r="G115" s="16">
        <f t="shared" si="46"/>
        <v>21244815</v>
      </c>
      <c r="H115" s="16">
        <f t="shared" ref="H115:K115" si="51">SUM(H93:H114)</f>
        <v>2572453</v>
      </c>
      <c r="I115" s="16">
        <f t="shared" si="51"/>
        <v>9783289</v>
      </c>
      <c r="J115" s="16">
        <f t="shared" si="51"/>
        <v>619749</v>
      </c>
      <c r="K115" s="16">
        <f t="shared" si="51"/>
        <v>4577337</v>
      </c>
      <c r="L115" s="16">
        <f t="shared" si="47"/>
        <v>17552828</v>
      </c>
      <c r="M115" s="44">
        <f t="shared" si="49"/>
        <v>-0.14941645099970602</v>
      </c>
      <c r="N115" s="44">
        <f t="shared" si="49"/>
        <v>-0.2011720532954292</v>
      </c>
      <c r="O115" s="44">
        <f t="shared" si="49"/>
        <v>-0.23006712309876898</v>
      </c>
      <c r="P115" s="44">
        <f t="shared" si="49"/>
        <v>-0.11437514644045454</v>
      </c>
      <c r="Q115" s="44">
        <f t="shared" si="48"/>
        <v>-0.17378296775001334</v>
      </c>
    </row>
    <row r="116" spans="2:23" x14ac:dyDescent="0.3">
      <c r="C116" s="45">
        <f>(C104+C103)/C115</f>
        <v>0.58882287997476468</v>
      </c>
      <c r="D116" s="45">
        <f t="shared" ref="D116:L116" si="52">(D104+D103)/D115</f>
        <v>0.56445950185244553</v>
      </c>
      <c r="E116" s="45">
        <f t="shared" si="52"/>
        <v>0.45679858970679765</v>
      </c>
      <c r="F116" s="45">
        <f t="shared" si="52"/>
        <v>0.58937815989720777</v>
      </c>
      <c r="G116" s="45">
        <f t="shared" si="52"/>
        <v>0.56991091708729869</v>
      </c>
      <c r="H116" s="45">
        <f t="shared" si="52"/>
        <v>0.61412472842069421</v>
      </c>
      <c r="I116" s="45">
        <f t="shared" si="52"/>
        <v>0.57293830326386141</v>
      </c>
      <c r="J116" s="45">
        <f t="shared" si="52"/>
        <v>0.47661391950612264</v>
      </c>
      <c r="K116" s="45">
        <f t="shared" si="52"/>
        <v>0.58406427143118367</v>
      </c>
      <c r="L116" s="45">
        <f t="shared" si="52"/>
        <v>0.5784747620155567</v>
      </c>
      <c r="M116" s="44"/>
      <c r="N116" s="44"/>
      <c r="O116" s="44"/>
      <c r="P116" s="44"/>
      <c r="Q116" s="44"/>
    </row>
    <row r="119" spans="2:23" x14ac:dyDescent="0.3">
      <c r="B119" t="s">
        <v>83</v>
      </c>
      <c r="C119" t="s">
        <v>58</v>
      </c>
      <c r="D119" t="s">
        <v>59</v>
      </c>
      <c r="E119" t="s">
        <v>20</v>
      </c>
      <c r="F119" t="s">
        <v>21</v>
      </c>
      <c r="H119" t="s">
        <v>58</v>
      </c>
      <c r="I119" t="s">
        <v>59</v>
      </c>
      <c r="J119" t="s">
        <v>20</v>
      </c>
      <c r="K119" t="s">
        <v>21</v>
      </c>
    </row>
    <row r="121" spans="2:23" x14ac:dyDescent="0.3">
      <c r="B121" t="s">
        <v>60</v>
      </c>
      <c r="C121" s="16">
        <v>29532</v>
      </c>
      <c r="D121" s="16">
        <v>767011</v>
      </c>
      <c r="E121" s="16">
        <v>90584</v>
      </c>
      <c r="F121" s="16">
        <v>1507922</v>
      </c>
      <c r="G121" s="16">
        <f t="shared" ref="G121:G142" si="53">SUM(C121:F121)</f>
        <v>2395049</v>
      </c>
      <c r="H121" s="16">
        <v>59256</v>
      </c>
      <c r="I121" s="16">
        <v>612752</v>
      </c>
      <c r="J121" s="16">
        <v>91137</v>
      </c>
      <c r="K121" s="16">
        <v>1361007</v>
      </c>
      <c r="L121" s="16">
        <f>SUM(H121:K121)</f>
        <v>2124152</v>
      </c>
      <c r="M121" s="44">
        <f t="shared" ref="M121:Q141" si="54">H121/C121-1</f>
        <v>1.0065014221861031</v>
      </c>
      <c r="N121" s="44">
        <f t="shared" si="54"/>
        <v>-0.20111706351017133</v>
      </c>
      <c r="O121" s="44">
        <f t="shared" si="54"/>
        <v>6.1048308752098546E-3</v>
      </c>
      <c r="P121" s="44">
        <f t="shared" si="54"/>
        <v>-9.7428779472678251E-2</v>
      </c>
      <c r="Q121" s="44">
        <f t="shared" si="54"/>
        <v>-0.11310708048144313</v>
      </c>
      <c r="T121" s="16"/>
      <c r="U121" s="16"/>
      <c r="V121" s="16"/>
      <c r="W121" s="16"/>
    </row>
    <row r="122" spans="2:23" x14ac:dyDescent="0.3">
      <c r="B122" t="s">
        <v>61</v>
      </c>
      <c r="C122" s="16">
        <v>111824</v>
      </c>
      <c r="D122" s="16">
        <v>722354</v>
      </c>
      <c r="E122" s="16">
        <v>69885</v>
      </c>
      <c r="F122" s="16">
        <v>1089193</v>
      </c>
      <c r="G122" s="16">
        <f t="shared" si="53"/>
        <v>1993256</v>
      </c>
      <c r="H122" s="16">
        <v>73519</v>
      </c>
      <c r="I122" s="16">
        <v>659194</v>
      </c>
      <c r="J122" s="16">
        <v>48633</v>
      </c>
      <c r="K122" s="16">
        <v>1046891</v>
      </c>
      <c r="L122" s="16">
        <f t="shared" ref="L122:L142" si="55">SUM(H122:K122)</f>
        <v>1828237</v>
      </c>
      <c r="M122" s="44">
        <f t="shared" si="54"/>
        <v>-0.34254721705537272</v>
      </c>
      <c r="N122" s="44">
        <f t="shared" si="54"/>
        <v>-8.7436353920653853E-2</v>
      </c>
      <c r="O122" s="44">
        <f t="shared" si="54"/>
        <v>-0.30409959218716465</v>
      </c>
      <c r="P122" s="44">
        <f t="shared" si="54"/>
        <v>-3.8837928631564878E-2</v>
      </c>
      <c r="Q122" s="44">
        <f t="shared" si="54"/>
        <v>-8.2788663372893367E-2</v>
      </c>
      <c r="T122" s="16"/>
      <c r="U122" s="16"/>
      <c r="V122" s="16"/>
      <c r="W122" s="16"/>
    </row>
    <row r="123" spans="2:23" x14ac:dyDescent="0.3">
      <c r="B123" t="s">
        <v>62</v>
      </c>
      <c r="C123" s="16">
        <v>58718</v>
      </c>
      <c r="D123" s="16">
        <v>249566</v>
      </c>
      <c r="E123" s="16">
        <v>155853</v>
      </c>
      <c r="F123" s="16">
        <v>1772086</v>
      </c>
      <c r="G123" s="16">
        <f t="shared" si="53"/>
        <v>2236223</v>
      </c>
      <c r="H123" s="16">
        <v>49147</v>
      </c>
      <c r="I123" s="16">
        <v>242620</v>
      </c>
      <c r="J123" s="16">
        <v>189740</v>
      </c>
      <c r="K123" s="16">
        <v>1868733</v>
      </c>
      <c r="L123" s="16">
        <f t="shared" si="55"/>
        <v>2350240</v>
      </c>
      <c r="M123" s="44">
        <f t="shared" si="54"/>
        <v>-0.16299942096120446</v>
      </c>
      <c r="N123" s="44">
        <f t="shared" si="54"/>
        <v>-2.7832316902142162E-2</v>
      </c>
      <c r="O123" s="44">
        <f t="shared" si="54"/>
        <v>0.21742924422372356</v>
      </c>
      <c r="P123" s="44">
        <f t="shared" si="54"/>
        <v>5.4538549483490018E-2</v>
      </c>
      <c r="Q123" s="44">
        <f t="shared" si="54"/>
        <v>5.098641772309831E-2</v>
      </c>
      <c r="T123" s="16"/>
      <c r="U123" s="16"/>
      <c r="V123" s="16"/>
      <c r="W123" s="16"/>
    </row>
    <row r="124" spans="2:23" x14ac:dyDescent="0.3">
      <c r="B124" t="s">
        <v>63</v>
      </c>
      <c r="C124" s="16">
        <v>21314</v>
      </c>
      <c r="D124" s="16">
        <v>84808</v>
      </c>
      <c r="E124" s="16">
        <v>34965</v>
      </c>
      <c r="F124" s="16">
        <v>932389</v>
      </c>
      <c r="G124" s="16">
        <f t="shared" si="53"/>
        <v>1073476</v>
      </c>
      <c r="H124" s="16">
        <v>11225</v>
      </c>
      <c r="I124" s="16">
        <v>92148</v>
      </c>
      <c r="J124" s="16">
        <v>26564</v>
      </c>
      <c r="K124" s="16">
        <v>862380</v>
      </c>
      <c r="L124" s="16">
        <f t="shared" si="55"/>
        <v>992317</v>
      </c>
      <c r="M124" s="44">
        <f t="shared" si="54"/>
        <v>-0.47335084920709392</v>
      </c>
      <c r="N124" s="44">
        <f t="shared" si="54"/>
        <v>8.6548438826525853E-2</v>
      </c>
      <c r="O124" s="44">
        <f t="shared" si="54"/>
        <v>-0.24026884026884032</v>
      </c>
      <c r="P124" s="44">
        <f t="shared" si="54"/>
        <v>-7.5085613408137575E-2</v>
      </c>
      <c r="Q124" s="44">
        <f t="shared" si="54"/>
        <v>-7.5603925937794636E-2</v>
      </c>
      <c r="T124" s="16"/>
      <c r="U124" s="16"/>
      <c r="V124" s="16"/>
      <c r="W124" s="16"/>
    </row>
    <row r="125" spans="2:23" x14ac:dyDescent="0.3">
      <c r="B125" t="s">
        <v>65</v>
      </c>
      <c r="C125" s="16"/>
      <c r="D125" s="16">
        <v>98934</v>
      </c>
      <c r="E125" s="16">
        <v>3721</v>
      </c>
      <c r="F125" s="16">
        <v>243264</v>
      </c>
      <c r="G125" s="16">
        <f t="shared" si="53"/>
        <v>345919</v>
      </c>
      <c r="H125" s="16">
        <v>18055</v>
      </c>
      <c r="I125" s="16">
        <v>119344</v>
      </c>
      <c r="J125" s="16">
        <v>11186</v>
      </c>
      <c r="K125" s="16">
        <v>207291</v>
      </c>
      <c r="L125" s="16">
        <f t="shared" si="55"/>
        <v>355876</v>
      </c>
      <c r="M125" s="44"/>
      <c r="N125" s="44">
        <f t="shared" si="54"/>
        <v>0.20629914892756784</v>
      </c>
      <c r="O125" s="44">
        <f t="shared" si="54"/>
        <v>2.0061811341037354</v>
      </c>
      <c r="P125" s="44">
        <f t="shared" si="54"/>
        <v>-0.14787638121546964</v>
      </c>
      <c r="Q125" s="44">
        <f t="shared" si="54"/>
        <v>2.8784195143949809E-2</v>
      </c>
      <c r="T125" s="16"/>
      <c r="U125" s="16"/>
      <c r="V125" s="16"/>
      <c r="W125" s="16"/>
    </row>
    <row r="126" spans="2:23" x14ac:dyDescent="0.3">
      <c r="B126" t="s">
        <v>66</v>
      </c>
      <c r="C126" s="16">
        <v>5571</v>
      </c>
      <c r="D126" s="16">
        <v>16143</v>
      </c>
      <c r="E126" s="16"/>
      <c r="F126" s="16">
        <v>17115</v>
      </c>
      <c r="G126" s="16">
        <f t="shared" si="53"/>
        <v>38829</v>
      </c>
      <c r="H126" s="16">
        <v>8787</v>
      </c>
      <c r="I126" s="16">
        <v>11578</v>
      </c>
      <c r="K126" s="16">
        <v>16256</v>
      </c>
      <c r="L126" s="16">
        <f t="shared" si="55"/>
        <v>36621</v>
      </c>
      <c r="M126" s="44">
        <f t="shared" si="54"/>
        <v>0.57727517501346259</v>
      </c>
      <c r="N126" s="44">
        <f t="shared" si="54"/>
        <v>-0.28278510809638857</v>
      </c>
      <c r="O126" s="44"/>
      <c r="P126" s="44">
        <f t="shared" si="54"/>
        <v>-5.0189891907683304E-2</v>
      </c>
      <c r="Q126" s="44">
        <f t="shared" si="54"/>
        <v>-5.6864714517499859E-2</v>
      </c>
      <c r="T126" s="16"/>
      <c r="U126" s="16"/>
      <c r="W126" s="16"/>
    </row>
    <row r="127" spans="2:23" x14ac:dyDescent="0.3">
      <c r="B127" t="s">
        <v>67</v>
      </c>
      <c r="C127" s="16">
        <v>65638</v>
      </c>
      <c r="D127" s="16">
        <v>506038</v>
      </c>
      <c r="E127" s="16">
        <v>39819</v>
      </c>
      <c r="F127" s="16">
        <v>654983</v>
      </c>
      <c r="G127" s="16">
        <f t="shared" si="53"/>
        <v>1266478</v>
      </c>
      <c r="H127" s="16">
        <v>59431</v>
      </c>
      <c r="I127" s="16">
        <v>413407</v>
      </c>
      <c r="J127" s="16">
        <v>26417</v>
      </c>
      <c r="K127" s="16">
        <v>596935</v>
      </c>
      <c r="L127" s="16">
        <f t="shared" si="55"/>
        <v>1096190</v>
      </c>
      <c r="M127" s="44">
        <f t="shared" si="54"/>
        <v>-9.4564124440110864E-2</v>
      </c>
      <c r="N127" s="44">
        <f t="shared" si="54"/>
        <v>-0.18305147044293113</v>
      </c>
      <c r="O127" s="44">
        <f t="shared" si="54"/>
        <v>-0.33657299279238551</v>
      </c>
      <c r="P127" s="44">
        <f t="shared" si="54"/>
        <v>-8.8625200959414174E-2</v>
      </c>
      <c r="Q127" s="44">
        <f t="shared" si="54"/>
        <v>-0.13445792189047101</v>
      </c>
      <c r="T127" s="16"/>
      <c r="U127" s="16"/>
      <c r="V127" s="16"/>
      <c r="W127" s="16"/>
    </row>
    <row r="128" spans="2:23" x14ac:dyDescent="0.3">
      <c r="B128" t="s">
        <v>68</v>
      </c>
      <c r="C128" s="16">
        <v>11200</v>
      </c>
      <c r="D128" s="16">
        <v>25737</v>
      </c>
      <c r="E128" s="16">
        <v>4707</v>
      </c>
      <c r="F128" s="16">
        <v>30136</v>
      </c>
      <c r="G128" s="16">
        <f t="shared" si="53"/>
        <v>71780</v>
      </c>
      <c r="H128" s="16">
        <v>4923</v>
      </c>
      <c r="I128" s="16">
        <v>21329</v>
      </c>
      <c r="K128" s="16">
        <v>50496</v>
      </c>
      <c r="L128" s="16">
        <f t="shared" si="55"/>
        <v>76748</v>
      </c>
      <c r="M128" s="44">
        <f t="shared" si="54"/>
        <v>-0.56044642857142857</v>
      </c>
      <c r="N128" s="44">
        <f t="shared" si="54"/>
        <v>-0.1712709328981622</v>
      </c>
      <c r="O128" s="44">
        <f t="shared" si="54"/>
        <v>-1</v>
      </c>
      <c r="P128" s="44">
        <f t="shared" si="54"/>
        <v>0.67560392885585352</v>
      </c>
      <c r="Q128" s="44">
        <f t="shared" si="54"/>
        <v>6.9211479520757901E-2</v>
      </c>
      <c r="T128" s="16"/>
      <c r="U128" s="16"/>
      <c r="W128" s="16"/>
    </row>
    <row r="129" spans="2:23" x14ac:dyDescent="0.3">
      <c r="B129" t="s">
        <v>69</v>
      </c>
      <c r="C129" s="16">
        <v>33289</v>
      </c>
      <c r="D129" s="16">
        <v>280271</v>
      </c>
      <c r="E129" s="16">
        <v>42322</v>
      </c>
      <c r="F129" s="16">
        <v>385465</v>
      </c>
      <c r="G129" s="16">
        <f t="shared" si="53"/>
        <v>741347</v>
      </c>
      <c r="H129" s="16">
        <v>30776</v>
      </c>
      <c r="I129" s="16">
        <v>252155</v>
      </c>
      <c r="J129" s="16">
        <v>17107</v>
      </c>
      <c r="K129" s="16">
        <v>285162</v>
      </c>
      <c r="L129" s="16">
        <f t="shared" si="55"/>
        <v>585200</v>
      </c>
      <c r="M129" s="44">
        <f t="shared" si="54"/>
        <v>-7.5490402234972498E-2</v>
      </c>
      <c r="N129" s="44">
        <f t="shared" si="54"/>
        <v>-0.10031719300248687</v>
      </c>
      <c r="O129" s="44">
        <f t="shared" si="54"/>
        <v>-0.59578942394026746</v>
      </c>
      <c r="P129" s="44">
        <f t="shared" si="54"/>
        <v>-0.26021298950618088</v>
      </c>
      <c r="Q129" s="44">
        <f t="shared" si="54"/>
        <v>-0.21062606309865695</v>
      </c>
      <c r="T129" s="16"/>
      <c r="U129" s="16"/>
      <c r="V129" s="16"/>
      <c r="W129" s="16"/>
    </row>
    <row r="130" spans="2:23" x14ac:dyDescent="0.3">
      <c r="B130" t="s">
        <v>70</v>
      </c>
      <c r="C130" s="16">
        <v>13787</v>
      </c>
      <c r="D130" s="16">
        <v>158381</v>
      </c>
      <c r="E130" s="16">
        <v>1512</v>
      </c>
      <c r="F130" s="16">
        <v>95532</v>
      </c>
      <c r="G130" s="16">
        <f t="shared" si="53"/>
        <v>269212</v>
      </c>
      <c r="H130" s="16">
        <v>12488</v>
      </c>
      <c r="I130" s="16">
        <v>121855</v>
      </c>
      <c r="J130" s="16">
        <v>17353</v>
      </c>
      <c r="K130" s="16">
        <v>89795</v>
      </c>
      <c r="L130" s="16">
        <f t="shared" si="55"/>
        <v>241491</v>
      </c>
      <c r="M130" s="44">
        <f t="shared" si="54"/>
        <v>-9.4219191992456652E-2</v>
      </c>
      <c r="N130" s="44">
        <f t="shared" si="54"/>
        <v>-0.23062109722757151</v>
      </c>
      <c r="O130" s="44">
        <f t="shared" si="54"/>
        <v>10.476851851851851</v>
      </c>
      <c r="P130" s="44">
        <f t="shared" si="54"/>
        <v>-6.0053175899175137E-2</v>
      </c>
      <c r="Q130" s="44">
        <f t="shared" si="54"/>
        <v>-0.10297089282795713</v>
      </c>
      <c r="T130" s="16"/>
      <c r="U130" s="16"/>
      <c r="V130" s="16"/>
      <c r="W130" s="16"/>
    </row>
    <row r="131" spans="2:23" x14ac:dyDescent="0.3">
      <c r="B131" t="s">
        <v>71</v>
      </c>
      <c r="C131" s="16"/>
      <c r="D131" s="16">
        <v>49879</v>
      </c>
      <c r="E131" s="16"/>
      <c r="F131" s="16">
        <v>7141</v>
      </c>
      <c r="G131" s="16">
        <f t="shared" si="53"/>
        <v>57020</v>
      </c>
      <c r="H131" s="16">
        <v>4534</v>
      </c>
      <c r="I131" s="16">
        <v>42563</v>
      </c>
      <c r="J131" s="16">
        <v>1682</v>
      </c>
      <c r="K131" s="16">
        <v>4932</v>
      </c>
      <c r="L131" s="16">
        <f t="shared" si="55"/>
        <v>53711</v>
      </c>
      <c r="M131" s="44"/>
      <c r="N131" s="44">
        <f t="shared" si="54"/>
        <v>-0.14667495338719705</v>
      </c>
      <c r="O131" s="44"/>
      <c r="P131" s="44">
        <f t="shared" si="54"/>
        <v>-0.30934042851141297</v>
      </c>
      <c r="Q131" s="44">
        <f t="shared" si="54"/>
        <v>-5.8032269379165169E-2</v>
      </c>
      <c r="T131" s="16"/>
      <c r="U131" s="16"/>
      <c r="V131" s="16"/>
      <c r="W131" s="16"/>
    </row>
    <row r="132" spans="2:23" x14ac:dyDescent="0.3">
      <c r="B132" t="s">
        <v>72</v>
      </c>
      <c r="C132" s="16"/>
      <c r="D132" s="16">
        <v>3729</v>
      </c>
      <c r="E132" s="16">
        <v>3535</v>
      </c>
      <c r="F132" s="16">
        <v>31097</v>
      </c>
      <c r="G132" s="16">
        <f t="shared" si="53"/>
        <v>38361</v>
      </c>
      <c r="H132" s="16">
        <v>15813</v>
      </c>
      <c r="I132" s="16"/>
      <c r="J132" s="16">
        <v>3891</v>
      </c>
      <c r="K132" s="16">
        <v>16782</v>
      </c>
      <c r="L132" s="16">
        <f t="shared" si="55"/>
        <v>36486</v>
      </c>
      <c r="M132" s="44"/>
      <c r="N132" s="44">
        <f t="shared" si="54"/>
        <v>-1</v>
      </c>
      <c r="O132" s="44">
        <f t="shared" si="54"/>
        <v>0.10070721357850076</v>
      </c>
      <c r="P132" s="44">
        <f t="shared" si="54"/>
        <v>-0.46033379425668075</v>
      </c>
      <c r="Q132" s="44">
        <f t="shared" si="54"/>
        <v>-4.8877766481582818E-2</v>
      </c>
      <c r="T132" s="16"/>
      <c r="V132" s="16"/>
      <c r="W132" s="16"/>
    </row>
    <row r="133" spans="2:23" x14ac:dyDescent="0.3">
      <c r="B133" t="s">
        <v>73</v>
      </c>
      <c r="C133" s="16">
        <v>446</v>
      </c>
      <c r="D133" s="16"/>
      <c r="E133" s="16"/>
      <c r="F133" s="16">
        <v>7337</v>
      </c>
      <c r="G133" s="16">
        <f t="shared" si="53"/>
        <v>7783</v>
      </c>
      <c r="I133" s="16">
        <v>4360</v>
      </c>
      <c r="J133" s="16">
        <v>5378</v>
      </c>
      <c r="K133" s="16">
        <v>6163</v>
      </c>
      <c r="L133" s="16">
        <f t="shared" si="55"/>
        <v>15901</v>
      </c>
      <c r="M133" s="44">
        <f t="shared" si="54"/>
        <v>-1</v>
      </c>
      <c r="N133" s="44"/>
      <c r="O133" s="44"/>
      <c r="P133" s="44">
        <f t="shared" si="54"/>
        <v>-0.16001090363908954</v>
      </c>
      <c r="Q133" s="44">
        <f t="shared" si="54"/>
        <v>1.0430425285879479</v>
      </c>
      <c r="U133" s="16"/>
      <c r="V133" s="16"/>
      <c r="W133" s="16"/>
    </row>
    <row r="134" spans="2:23" x14ac:dyDescent="0.3">
      <c r="B134" t="s">
        <v>74</v>
      </c>
      <c r="C134" s="16"/>
      <c r="D134" s="16">
        <v>17515</v>
      </c>
      <c r="E134" s="16">
        <v>7140</v>
      </c>
      <c r="F134" s="16">
        <v>485</v>
      </c>
      <c r="G134" s="16">
        <f t="shared" si="53"/>
        <v>25140</v>
      </c>
      <c r="I134" s="16">
        <v>16997</v>
      </c>
      <c r="K134" s="16">
        <v>3167</v>
      </c>
      <c r="L134" s="16">
        <f t="shared" si="55"/>
        <v>20164</v>
      </c>
      <c r="M134" s="44"/>
      <c r="N134" s="44">
        <f t="shared" si="54"/>
        <v>-2.9574650299743044E-2</v>
      </c>
      <c r="O134" s="44">
        <f t="shared" si="54"/>
        <v>-1</v>
      </c>
      <c r="P134" s="44">
        <f t="shared" si="54"/>
        <v>5.5298969072164947</v>
      </c>
      <c r="Q134" s="44">
        <f t="shared" si="54"/>
        <v>-0.19793158313444714</v>
      </c>
      <c r="U134" s="16"/>
      <c r="W134" s="16"/>
    </row>
    <row r="135" spans="2:23" x14ac:dyDescent="0.3">
      <c r="B135" t="s">
        <v>75</v>
      </c>
      <c r="C135" s="16"/>
      <c r="D135" s="16">
        <v>28612</v>
      </c>
      <c r="E135" s="16">
        <v>5311</v>
      </c>
      <c r="F135" s="16">
        <v>10606</v>
      </c>
      <c r="G135" s="16">
        <f t="shared" si="53"/>
        <v>44529</v>
      </c>
      <c r="I135" s="16">
        <v>21141</v>
      </c>
      <c r="K135" s="16">
        <v>5532</v>
      </c>
      <c r="L135" s="16">
        <f t="shared" si="55"/>
        <v>26673</v>
      </c>
      <c r="M135" s="44" t="e">
        <f t="shared" si="54"/>
        <v>#DIV/0!</v>
      </c>
      <c r="N135" s="44">
        <f t="shared" si="54"/>
        <v>-0.26111421781070876</v>
      </c>
      <c r="O135" s="44">
        <f t="shared" si="54"/>
        <v>-1</v>
      </c>
      <c r="P135" s="44">
        <f t="shared" si="54"/>
        <v>-0.47840844804827454</v>
      </c>
      <c r="Q135" s="44">
        <f t="shared" si="54"/>
        <v>-0.40099710301152058</v>
      </c>
      <c r="U135" s="16"/>
      <c r="W135" s="16"/>
    </row>
    <row r="136" spans="2:23" x14ac:dyDescent="0.3">
      <c r="B136" t="s">
        <v>76</v>
      </c>
      <c r="C136" s="16"/>
      <c r="D136" s="16">
        <v>150829</v>
      </c>
      <c r="E136" s="16">
        <v>20935</v>
      </c>
      <c r="F136" s="16">
        <v>242104</v>
      </c>
      <c r="G136" s="16">
        <f t="shared" si="53"/>
        <v>413868</v>
      </c>
      <c r="H136" s="16"/>
      <c r="I136" s="16">
        <v>142426</v>
      </c>
      <c r="J136" s="16">
        <v>10700</v>
      </c>
      <c r="K136" s="16">
        <v>200502</v>
      </c>
      <c r="L136" s="16">
        <f t="shared" si="55"/>
        <v>353628</v>
      </c>
      <c r="M136" s="44"/>
      <c r="N136" s="44">
        <f t="shared" si="54"/>
        <v>-5.571209780612485E-2</v>
      </c>
      <c r="O136" s="44">
        <f t="shared" si="54"/>
        <v>-0.48889419632194886</v>
      </c>
      <c r="P136" s="44">
        <f t="shared" si="54"/>
        <v>-0.17183524435779662</v>
      </c>
      <c r="Q136" s="44">
        <f t="shared" si="54"/>
        <v>-0.14555365478848326</v>
      </c>
      <c r="U136" s="16"/>
      <c r="V136" s="16"/>
      <c r="W136" s="16"/>
    </row>
    <row r="137" spans="2:23" x14ac:dyDescent="0.3">
      <c r="B137" t="s">
        <v>77</v>
      </c>
      <c r="C137" s="16">
        <v>120101</v>
      </c>
      <c r="D137" s="16">
        <v>818523</v>
      </c>
      <c r="E137" s="16">
        <v>26700</v>
      </c>
      <c r="F137" s="16">
        <v>301716</v>
      </c>
      <c r="G137" s="16">
        <f t="shared" si="53"/>
        <v>1267040</v>
      </c>
      <c r="H137" s="16">
        <v>82670</v>
      </c>
      <c r="I137" s="16">
        <v>591683</v>
      </c>
      <c r="J137" s="16">
        <v>16516</v>
      </c>
      <c r="K137" s="16">
        <v>257606</v>
      </c>
      <c r="L137" s="16">
        <f t="shared" si="55"/>
        <v>948475</v>
      </c>
      <c r="M137" s="44">
        <f t="shared" si="54"/>
        <v>-0.31166268390771101</v>
      </c>
      <c r="N137" s="44">
        <f t="shared" si="54"/>
        <v>-0.2771333242926588</v>
      </c>
      <c r="O137" s="44">
        <f t="shared" si="54"/>
        <v>-0.38142322097378278</v>
      </c>
      <c r="P137" s="44">
        <f t="shared" si="54"/>
        <v>-0.14619708600140524</v>
      </c>
      <c r="Q137" s="44">
        <f t="shared" si="54"/>
        <v>-0.25142458012375302</v>
      </c>
      <c r="T137" s="16"/>
      <c r="U137" s="16"/>
      <c r="V137" s="16"/>
      <c r="W137" s="16"/>
    </row>
    <row r="138" spans="2:23" x14ac:dyDescent="0.3">
      <c r="B138" t="s">
        <v>84</v>
      </c>
      <c r="C138" s="16"/>
      <c r="D138" s="16">
        <v>2942</v>
      </c>
      <c r="E138" s="16"/>
      <c r="F138" s="16">
        <v>11487</v>
      </c>
      <c r="G138" s="16">
        <f t="shared" si="53"/>
        <v>14429</v>
      </c>
      <c r="K138" s="16">
        <v>5414</v>
      </c>
      <c r="L138" s="16">
        <f t="shared" si="55"/>
        <v>5414</v>
      </c>
      <c r="M138" s="44"/>
      <c r="N138" s="44">
        <f t="shared" si="54"/>
        <v>-1</v>
      </c>
      <c r="O138" s="44"/>
      <c r="P138" s="44">
        <f t="shared" si="54"/>
        <v>-0.52868459998258899</v>
      </c>
      <c r="Q138" s="44">
        <f t="shared" si="54"/>
        <v>-0.62478342227458583</v>
      </c>
      <c r="W138" s="16"/>
    </row>
    <row r="139" spans="2:23" x14ac:dyDescent="0.3">
      <c r="B139" t="s">
        <v>78</v>
      </c>
      <c r="C139" s="16"/>
      <c r="D139" s="16">
        <v>11854</v>
      </c>
      <c r="E139" s="16"/>
      <c r="F139" s="16">
        <v>81264</v>
      </c>
      <c r="G139" s="16">
        <f t="shared" si="53"/>
        <v>93118</v>
      </c>
      <c r="I139" s="16">
        <v>7885</v>
      </c>
      <c r="K139" s="16">
        <v>53382</v>
      </c>
      <c r="L139" s="16">
        <f t="shared" si="55"/>
        <v>61267</v>
      </c>
      <c r="M139" s="44"/>
      <c r="N139" s="44">
        <f t="shared" si="54"/>
        <v>-0.33482368820651254</v>
      </c>
      <c r="O139" s="44"/>
      <c r="P139" s="44">
        <f t="shared" si="54"/>
        <v>-0.34310395747194333</v>
      </c>
      <c r="Q139" s="44">
        <f t="shared" si="54"/>
        <v>-0.34204987220515903</v>
      </c>
      <c r="U139" s="16"/>
      <c r="W139" s="16"/>
    </row>
    <row r="140" spans="2:23" x14ac:dyDescent="0.3">
      <c r="B140" t="s">
        <v>79</v>
      </c>
      <c r="C140" s="16"/>
      <c r="D140" s="16">
        <v>12226</v>
      </c>
      <c r="E140" s="16">
        <v>11488</v>
      </c>
      <c r="F140" s="16">
        <v>93621</v>
      </c>
      <c r="G140" s="16">
        <f t="shared" si="53"/>
        <v>117335</v>
      </c>
      <c r="I140" s="16">
        <v>4052</v>
      </c>
      <c r="J140" s="16"/>
      <c r="K140" s="16">
        <v>54471</v>
      </c>
      <c r="L140" s="16">
        <f t="shared" si="55"/>
        <v>58523</v>
      </c>
      <c r="M140" s="44"/>
      <c r="N140" s="44">
        <f t="shared" si="54"/>
        <v>-0.66857516767544578</v>
      </c>
      <c r="O140" s="44">
        <f t="shared" si="54"/>
        <v>-1</v>
      </c>
      <c r="P140" s="44">
        <f t="shared" si="54"/>
        <v>-0.4181754093632839</v>
      </c>
      <c r="Q140" s="44">
        <f t="shared" si="54"/>
        <v>-0.50123151659777565</v>
      </c>
      <c r="U140" s="16"/>
      <c r="W140" s="16"/>
    </row>
    <row r="141" spans="2:23" x14ac:dyDescent="0.3">
      <c r="B141" t="s">
        <v>80</v>
      </c>
      <c r="C141" s="16">
        <v>5158</v>
      </c>
      <c r="D141" s="16">
        <v>38793</v>
      </c>
      <c r="E141" s="16">
        <v>10726</v>
      </c>
      <c r="F141" s="16">
        <v>107907</v>
      </c>
      <c r="G141" s="16">
        <f t="shared" si="53"/>
        <v>162584</v>
      </c>
      <c r="H141" s="16">
        <v>9576</v>
      </c>
      <c r="I141" s="16">
        <v>27978</v>
      </c>
      <c r="J141" s="16">
        <v>5619</v>
      </c>
      <c r="K141" s="16">
        <v>91054</v>
      </c>
      <c r="L141" s="16">
        <f t="shared" si="55"/>
        <v>134227</v>
      </c>
      <c r="M141" s="44">
        <f t="shared" si="54"/>
        <v>0.85653354013183414</v>
      </c>
      <c r="N141" s="44">
        <f t="shared" si="54"/>
        <v>-0.27878741009976027</v>
      </c>
      <c r="O141" s="44">
        <f t="shared" si="54"/>
        <v>-0.47613276151407791</v>
      </c>
      <c r="P141" s="44">
        <f t="shared" si="54"/>
        <v>-0.15618078530586521</v>
      </c>
      <c r="Q141" s="44">
        <f t="shared" si="54"/>
        <v>-0.17441445652708754</v>
      </c>
      <c r="T141" s="16"/>
      <c r="U141" s="16"/>
      <c r="V141" s="16"/>
      <c r="W141" s="16"/>
    </row>
    <row r="142" spans="2:23" x14ac:dyDescent="0.3">
      <c r="B142" t="s">
        <v>81</v>
      </c>
      <c r="C142" s="16"/>
      <c r="D142" s="16">
        <v>26628</v>
      </c>
      <c r="E142" s="16">
        <v>17118</v>
      </c>
      <c r="F142" s="16">
        <v>51374</v>
      </c>
      <c r="G142" s="16">
        <f t="shared" si="53"/>
        <v>95120</v>
      </c>
      <c r="I142" s="16">
        <v>14464</v>
      </c>
      <c r="J142" s="16">
        <v>8751</v>
      </c>
      <c r="K142" s="16">
        <v>54701</v>
      </c>
      <c r="L142" s="16">
        <f t="shared" si="55"/>
        <v>77916</v>
      </c>
      <c r="M142" s="44"/>
      <c r="N142" s="44">
        <f t="shared" ref="N142:Q142" si="56">I142/D142-1</f>
        <v>-0.45681237794802465</v>
      </c>
      <c r="O142" s="44">
        <f t="shared" si="56"/>
        <v>-0.48878373641780581</v>
      </c>
      <c r="P142" s="44">
        <f t="shared" si="56"/>
        <v>6.4760384630357715E-2</v>
      </c>
      <c r="Q142" s="44">
        <f t="shared" si="56"/>
        <v>-0.18086627417998313</v>
      </c>
      <c r="U142" s="16"/>
      <c r="V142" s="16"/>
      <c r="W142" s="16"/>
    </row>
    <row r="143" spans="2:23" x14ac:dyDescent="0.3">
      <c r="C143" s="16">
        <f>SUM(C121:C142)</f>
        <v>476578</v>
      </c>
      <c r="D143" s="16">
        <f t="shared" ref="D143:F143" si="57">SUM(D121:D142)</f>
        <v>4070773</v>
      </c>
      <c r="E143" s="16">
        <f t="shared" si="57"/>
        <v>546321</v>
      </c>
      <c r="F143" s="16">
        <f t="shared" si="57"/>
        <v>7674224</v>
      </c>
      <c r="G143" s="16">
        <f t="shared" ref="G143" si="58">SUM(C143:F143)</f>
        <v>12767896</v>
      </c>
      <c r="H143" s="16">
        <f t="shared" ref="H143:K143" si="59">SUM(H121:H142)</f>
        <v>440200</v>
      </c>
      <c r="I143" s="16">
        <f t="shared" si="59"/>
        <v>3419931</v>
      </c>
      <c r="J143" s="16">
        <f t="shared" si="59"/>
        <v>480674</v>
      </c>
      <c r="K143" s="16">
        <f t="shared" si="59"/>
        <v>7138652</v>
      </c>
      <c r="L143" s="16">
        <f t="shared" ref="L143" si="60">SUM(H143:K143)</f>
        <v>11479457</v>
      </c>
    </row>
    <row r="147" spans="2:23" x14ac:dyDescent="0.3">
      <c r="B147" t="s">
        <v>35</v>
      </c>
      <c r="C147" t="s">
        <v>58</v>
      </c>
      <c r="D147" t="s">
        <v>59</v>
      </c>
      <c r="E147" t="s">
        <v>20</v>
      </c>
      <c r="F147" t="s">
        <v>21</v>
      </c>
      <c r="H147" t="s">
        <v>58</v>
      </c>
      <c r="I147" t="s">
        <v>59</v>
      </c>
      <c r="J147" t="s">
        <v>20</v>
      </c>
      <c r="K147" t="s">
        <v>21</v>
      </c>
    </row>
    <row r="149" spans="2:23" x14ac:dyDescent="0.3">
      <c r="B149" t="s">
        <v>60</v>
      </c>
      <c r="C149" s="16">
        <v>9305</v>
      </c>
      <c r="D149" s="16">
        <v>115644</v>
      </c>
      <c r="E149" s="16">
        <v>51140</v>
      </c>
      <c r="F149" s="16">
        <v>367335</v>
      </c>
      <c r="G149" s="16">
        <f t="shared" ref="G149:G170" si="61">SUM(C149:F149)</f>
        <v>543424</v>
      </c>
      <c r="H149" s="16">
        <v>12824</v>
      </c>
      <c r="I149" s="16">
        <v>135551</v>
      </c>
      <c r="J149" s="16">
        <v>31215</v>
      </c>
      <c r="K149" s="16">
        <v>333927</v>
      </c>
      <c r="L149" s="16">
        <f t="shared" ref="L149:L170" si="62">SUM(H149:K149)</f>
        <v>513517</v>
      </c>
      <c r="M149" s="44">
        <f t="shared" ref="M149:Q169" si="63">H149/C149-1</f>
        <v>0.37818377216550236</v>
      </c>
      <c r="N149" s="44">
        <f t="shared" si="63"/>
        <v>0.17214036180000702</v>
      </c>
      <c r="O149" s="44">
        <f t="shared" si="63"/>
        <v>-0.38961673836527178</v>
      </c>
      <c r="P149" s="44">
        <f t="shared" si="63"/>
        <v>-9.094695577606271E-2</v>
      </c>
      <c r="Q149" s="44">
        <f t="shared" si="63"/>
        <v>-5.5034374631963257E-2</v>
      </c>
      <c r="T149" s="16"/>
      <c r="U149" s="16"/>
      <c r="V149" s="16"/>
      <c r="W149" s="16"/>
    </row>
    <row r="150" spans="2:23" x14ac:dyDescent="0.3">
      <c r="B150" t="s">
        <v>61</v>
      </c>
      <c r="C150" s="16">
        <v>12236</v>
      </c>
      <c r="D150" s="16">
        <v>91456</v>
      </c>
      <c r="E150" s="16">
        <v>8246</v>
      </c>
      <c r="F150" s="16">
        <v>82688</v>
      </c>
      <c r="G150" s="16">
        <f t="shared" si="61"/>
        <v>194626</v>
      </c>
      <c r="H150" s="16">
        <v>5620</v>
      </c>
      <c r="I150" s="16">
        <v>83371</v>
      </c>
      <c r="J150" s="16">
        <v>17905</v>
      </c>
      <c r="K150" s="16">
        <v>75190</v>
      </c>
      <c r="L150" s="16">
        <f t="shared" si="62"/>
        <v>182086</v>
      </c>
      <c r="M150" s="44">
        <f t="shared" si="63"/>
        <v>-0.54069957502451782</v>
      </c>
      <c r="N150" s="44">
        <f t="shared" si="63"/>
        <v>-8.8403166550034995E-2</v>
      </c>
      <c r="O150" s="44">
        <f t="shared" si="63"/>
        <v>1.1713558088770313</v>
      </c>
      <c r="P150" s="44">
        <f t="shared" si="63"/>
        <v>-9.0678212074303377E-2</v>
      </c>
      <c r="Q150" s="44">
        <f t="shared" si="63"/>
        <v>-6.4431268175886069E-2</v>
      </c>
      <c r="T150" s="16"/>
      <c r="U150" s="16"/>
      <c r="V150" s="16"/>
      <c r="W150" s="16"/>
    </row>
    <row r="151" spans="2:23" x14ac:dyDescent="0.3">
      <c r="B151" t="s">
        <v>62</v>
      </c>
      <c r="C151" s="16">
        <v>9513</v>
      </c>
      <c r="D151" s="16">
        <v>6759</v>
      </c>
      <c r="E151" s="16">
        <v>4463</v>
      </c>
      <c r="F151" s="16">
        <v>44694</v>
      </c>
      <c r="G151" s="16">
        <f t="shared" si="61"/>
        <v>65429</v>
      </c>
      <c r="I151" s="16">
        <v>16885</v>
      </c>
      <c r="J151" s="16">
        <v>6044</v>
      </c>
      <c r="K151" s="16">
        <v>42670</v>
      </c>
      <c r="L151" s="16">
        <f t="shared" si="62"/>
        <v>65599</v>
      </c>
      <c r="M151" s="44">
        <f t="shared" si="63"/>
        <v>-1</v>
      </c>
      <c r="N151" s="44">
        <f t="shared" si="63"/>
        <v>1.4981506139961533</v>
      </c>
      <c r="O151" s="44">
        <f t="shared" si="63"/>
        <v>0.35424602285458207</v>
      </c>
      <c r="P151" s="44">
        <f t="shared" si="63"/>
        <v>-4.5285720678390873E-2</v>
      </c>
      <c r="Q151" s="44">
        <f t="shared" si="63"/>
        <v>2.5982362560943439E-3</v>
      </c>
      <c r="U151" s="16"/>
      <c r="V151" s="16"/>
      <c r="W151" s="16"/>
    </row>
    <row r="152" spans="2:23" x14ac:dyDescent="0.3">
      <c r="B152" t="s">
        <v>63</v>
      </c>
      <c r="C152" s="16"/>
      <c r="D152" s="16">
        <v>7167</v>
      </c>
      <c r="E152" s="16">
        <v>9885</v>
      </c>
      <c r="F152" s="16">
        <v>40169</v>
      </c>
      <c r="G152" s="16">
        <f t="shared" si="61"/>
        <v>57221</v>
      </c>
      <c r="I152" s="16">
        <v>3914</v>
      </c>
      <c r="K152" s="16">
        <v>22121</v>
      </c>
      <c r="L152" s="16">
        <f t="shared" si="62"/>
        <v>26035</v>
      </c>
      <c r="M152" s="44"/>
      <c r="N152" s="44">
        <f t="shared" si="63"/>
        <v>-0.45388586577368495</v>
      </c>
      <c r="O152" s="44">
        <f t="shared" si="63"/>
        <v>-1</v>
      </c>
      <c r="P152" s="44">
        <f t="shared" si="63"/>
        <v>-0.44930170031616423</v>
      </c>
      <c r="Q152" s="44">
        <f t="shared" si="63"/>
        <v>-0.54500969923629439</v>
      </c>
      <c r="U152" s="16"/>
      <c r="W152" s="16"/>
    </row>
    <row r="153" spans="2:23" x14ac:dyDescent="0.3">
      <c r="B153" t="s">
        <v>65</v>
      </c>
      <c r="C153" s="16"/>
      <c r="D153" s="16"/>
      <c r="E153" s="16"/>
      <c r="F153" s="16">
        <v>5781</v>
      </c>
      <c r="G153" s="16">
        <f t="shared" si="61"/>
        <v>5781</v>
      </c>
      <c r="K153" s="16">
        <v>8405</v>
      </c>
      <c r="L153" s="16">
        <f t="shared" si="62"/>
        <v>8405</v>
      </c>
      <c r="M153" s="44"/>
      <c r="N153" s="44"/>
      <c r="O153" s="44"/>
      <c r="P153" s="44">
        <f t="shared" si="63"/>
        <v>0.45390070921985815</v>
      </c>
      <c r="Q153" s="44">
        <f t="shared" si="63"/>
        <v>0.45390070921985815</v>
      </c>
      <c r="W153" s="16"/>
    </row>
    <row r="154" spans="2:23" x14ac:dyDescent="0.3">
      <c r="B154" t="s">
        <v>67</v>
      </c>
      <c r="C154" s="16"/>
      <c r="D154" s="16">
        <v>947</v>
      </c>
      <c r="E154" s="16"/>
      <c r="F154" s="16">
        <v>3914</v>
      </c>
      <c r="G154" s="16">
        <f t="shared" si="61"/>
        <v>4861</v>
      </c>
      <c r="K154" s="16">
        <v>8471</v>
      </c>
      <c r="L154" s="16">
        <f t="shared" si="62"/>
        <v>8471</v>
      </c>
      <c r="M154" s="44"/>
      <c r="N154" s="44">
        <f t="shared" si="63"/>
        <v>-1</v>
      </c>
      <c r="O154" s="44"/>
      <c r="P154" s="44">
        <f t="shared" si="63"/>
        <v>1.1642820643842615</v>
      </c>
      <c r="Q154" s="44">
        <f t="shared" si="63"/>
        <v>0.74264554618391276</v>
      </c>
      <c r="W154" s="16"/>
    </row>
    <row r="155" spans="2:23" x14ac:dyDescent="0.3">
      <c r="B155" t="s">
        <v>68</v>
      </c>
      <c r="C155" s="16">
        <v>1017</v>
      </c>
      <c r="D155" s="16">
        <v>1810</v>
      </c>
      <c r="E155" s="16"/>
      <c r="F155" s="16">
        <v>21000</v>
      </c>
      <c r="G155" s="16">
        <f t="shared" si="61"/>
        <v>23827</v>
      </c>
      <c r="K155" s="16">
        <v>18615</v>
      </c>
      <c r="L155" s="16">
        <f t="shared" si="62"/>
        <v>18615</v>
      </c>
      <c r="M155" s="44">
        <f t="shared" si="63"/>
        <v>-1</v>
      </c>
      <c r="N155" s="44">
        <f t="shared" si="63"/>
        <v>-1</v>
      </c>
      <c r="O155" s="44"/>
      <c r="P155" s="44">
        <f t="shared" si="63"/>
        <v>-0.11357142857142855</v>
      </c>
      <c r="Q155" s="44">
        <f t="shared" si="63"/>
        <v>-0.21874344231334197</v>
      </c>
      <c r="W155" s="16"/>
    </row>
    <row r="156" spans="2:23" x14ac:dyDescent="0.3">
      <c r="B156" t="s">
        <v>69</v>
      </c>
      <c r="C156" s="16"/>
      <c r="D156" s="16">
        <v>3545</v>
      </c>
      <c r="E156" s="16"/>
      <c r="F156" s="16">
        <v>6602</v>
      </c>
      <c r="G156" s="16">
        <f t="shared" si="61"/>
        <v>10147</v>
      </c>
      <c r="H156" s="16">
        <v>7096</v>
      </c>
      <c r="I156" s="16">
        <v>3818</v>
      </c>
      <c r="K156">
        <v>658</v>
      </c>
      <c r="L156" s="16">
        <f t="shared" si="62"/>
        <v>11572</v>
      </c>
      <c r="M156" s="44"/>
      <c r="N156" s="44">
        <f t="shared" si="63"/>
        <v>7.700987306064877E-2</v>
      </c>
      <c r="O156" s="44"/>
      <c r="P156" s="44">
        <f t="shared" si="63"/>
        <v>-0.90033323235383222</v>
      </c>
      <c r="Q156" s="44">
        <f t="shared" si="63"/>
        <v>0.14043559672809702</v>
      </c>
      <c r="T156" s="16"/>
      <c r="U156" s="16"/>
    </row>
    <row r="157" spans="2:23" x14ac:dyDescent="0.3">
      <c r="B157" t="s">
        <v>70</v>
      </c>
      <c r="C157" s="16"/>
      <c r="D157" s="16">
        <v>5502</v>
      </c>
      <c r="E157" s="16">
        <v>3458</v>
      </c>
      <c r="F157" s="16" t="s">
        <v>64</v>
      </c>
      <c r="G157" s="16">
        <f t="shared" si="61"/>
        <v>8960</v>
      </c>
      <c r="I157" s="16">
        <v>2905</v>
      </c>
      <c r="K157" t="s">
        <v>64</v>
      </c>
      <c r="L157" s="16">
        <f t="shared" si="62"/>
        <v>2905</v>
      </c>
      <c r="M157" s="44"/>
      <c r="N157" s="44">
        <f t="shared" si="63"/>
        <v>-0.47201017811704837</v>
      </c>
      <c r="O157" s="44">
        <f t="shared" si="63"/>
        <v>-1</v>
      </c>
      <c r="P157" s="44"/>
      <c r="Q157" s="44">
        <f t="shared" si="63"/>
        <v>-0.67578125</v>
      </c>
      <c r="U157" s="16"/>
    </row>
    <row r="158" spans="2:23" x14ac:dyDescent="0.3">
      <c r="B158" t="s">
        <v>71</v>
      </c>
      <c r="C158" s="16">
        <v>1521</v>
      </c>
      <c r="D158" s="16"/>
      <c r="E158" s="16">
        <v>4313</v>
      </c>
      <c r="F158" s="16" t="s">
        <v>64</v>
      </c>
      <c r="G158" s="16">
        <f t="shared" si="61"/>
        <v>5834</v>
      </c>
      <c r="H158" s="16">
        <v>1661</v>
      </c>
      <c r="I158" s="16">
        <v>1779</v>
      </c>
      <c r="K158" t="s">
        <v>64</v>
      </c>
      <c r="L158" s="16">
        <f t="shared" si="62"/>
        <v>3440</v>
      </c>
      <c r="M158" s="44">
        <f t="shared" si="63"/>
        <v>9.2044707429322914E-2</v>
      </c>
      <c r="N158" s="44"/>
      <c r="O158" s="44">
        <f t="shared" si="63"/>
        <v>-1</v>
      </c>
      <c r="P158" s="44"/>
      <c r="Q158" s="44">
        <f t="shared" si="63"/>
        <v>-0.41035310250257118</v>
      </c>
      <c r="T158" s="16"/>
      <c r="U158" s="16"/>
    </row>
    <row r="159" spans="2:23" x14ac:dyDescent="0.3">
      <c r="B159" t="s">
        <v>72</v>
      </c>
      <c r="C159" s="16"/>
      <c r="D159" s="16"/>
      <c r="E159" s="16"/>
      <c r="F159" s="16">
        <v>24618</v>
      </c>
      <c r="G159" s="16">
        <f t="shared" si="61"/>
        <v>24618</v>
      </c>
      <c r="I159" s="16"/>
      <c r="K159" s="16">
        <v>13615</v>
      </c>
      <c r="L159" s="16">
        <f t="shared" si="62"/>
        <v>13615</v>
      </c>
      <c r="M159" s="44"/>
      <c r="N159" s="44" t="e">
        <f t="shared" si="63"/>
        <v>#DIV/0!</v>
      </c>
      <c r="O159" s="44"/>
      <c r="P159" s="44">
        <f t="shared" si="63"/>
        <v>-0.44694938662767081</v>
      </c>
      <c r="Q159" s="44">
        <f t="shared" si="63"/>
        <v>-0.44694938662767081</v>
      </c>
      <c r="W159" s="16"/>
    </row>
    <row r="160" spans="2:23" x14ac:dyDescent="0.3">
      <c r="B160" t="s">
        <v>73</v>
      </c>
      <c r="C160" s="16">
        <v>8853</v>
      </c>
      <c r="D160" s="16">
        <v>3414</v>
      </c>
      <c r="E160" s="16">
        <v>385</v>
      </c>
      <c r="F160" s="16">
        <v>3835</v>
      </c>
      <c r="G160" s="16">
        <f t="shared" si="61"/>
        <v>16487</v>
      </c>
      <c r="I160">
        <v>497</v>
      </c>
      <c r="K160" s="16">
        <v>7630</v>
      </c>
      <c r="L160" s="16">
        <f t="shared" si="62"/>
        <v>8127</v>
      </c>
      <c r="M160" s="44">
        <f t="shared" si="63"/>
        <v>-1</v>
      </c>
      <c r="N160" s="44">
        <f t="shared" si="63"/>
        <v>-0.85442296426479203</v>
      </c>
      <c r="O160" s="44">
        <f t="shared" si="63"/>
        <v>-1</v>
      </c>
      <c r="P160" s="44">
        <f t="shared" si="63"/>
        <v>0.9895697522816167</v>
      </c>
      <c r="Q160" s="44">
        <f t="shared" si="63"/>
        <v>-0.50706617334869897</v>
      </c>
      <c r="W160" s="16"/>
    </row>
    <row r="161" spans="2:23" x14ac:dyDescent="0.3">
      <c r="B161" t="s">
        <v>74</v>
      </c>
      <c r="C161" s="16">
        <v>10097</v>
      </c>
      <c r="D161" s="16">
        <v>7252</v>
      </c>
      <c r="E161" s="16"/>
      <c r="F161" s="16">
        <v>28099</v>
      </c>
      <c r="G161" s="16">
        <f t="shared" si="61"/>
        <v>45448</v>
      </c>
      <c r="H161" s="16">
        <v>1775</v>
      </c>
      <c r="I161" s="16">
        <v>6277</v>
      </c>
      <c r="J161">
        <v>321</v>
      </c>
      <c r="K161" s="16">
        <v>12119</v>
      </c>
      <c r="L161" s="16">
        <f t="shared" si="62"/>
        <v>20492</v>
      </c>
      <c r="M161" s="44">
        <f t="shared" si="63"/>
        <v>-0.82420520946815889</v>
      </c>
      <c r="N161" s="44">
        <f t="shared" si="63"/>
        <v>-0.1344456701599559</v>
      </c>
      <c r="O161" s="44"/>
      <c r="P161" s="44">
        <f t="shared" si="63"/>
        <v>-0.56870351258051888</v>
      </c>
      <c r="Q161" s="44">
        <f t="shared" si="63"/>
        <v>-0.54911107199436726</v>
      </c>
      <c r="T161" s="16"/>
      <c r="U161" s="16"/>
      <c r="W161" s="16"/>
    </row>
    <row r="162" spans="2:23" x14ac:dyDescent="0.3">
      <c r="B162" t="s">
        <v>75</v>
      </c>
      <c r="C162" s="16">
        <v>8727</v>
      </c>
      <c r="D162" s="16">
        <v>12542</v>
      </c>
      <c r="E162" s="16">
        <v>4749</v>
      </c>
      <c r="F162" s="16">
        <v>10146</v>
      </c>
      <c r="G162" s="16">
        <f t="shared" si="61"/>
        <v>36164</v>
      </c>
      <c r="H162" s="16"/>
      <c r="I162" s="16">
        <v>7015</v>
      </c>
      <c r="K162" s="16">
        <v>4326</v>
      </c>
      <c r="L162" s="16">
        <f t="shared" si="62"/>
        <v>11341</v>
      </c>
      <c r="M162" s="44">
        <f t="shared" si="63"/>
        <v>-1</v>
      </c>
      <c r="N162" s="44">
        <f t="shared" si="63"/>
        <v>-0.44067931749322276</v>
      </c>
      <c r="O162" s="44">
        <f t="shared" si="63"/>
        <v>-1</v>
      </c>
      <c r="P162" s="44">
        <f t="shared" si="63"/>
        <v>-0.5736250739207569</v>
      </c>
      <c r="Q162" s="44">
        <f t="shared" si="63"/>
        <v>-0.68640084061497619</v>
      </c>
      <c r="U162" s="16"/>
      <c r="W162" s="16"/>
    </row>
    <row r="163" spans="2:23" x14ac:dyDescent="0.3">
      <c r="B163" t="s">
        <v>76</v>
      </c>
      <c r="C163" s="16">
        <v>22143</v>
      </c>
      <c r="D163" s="16">
        <v>42591</v>
      </c>
      <c r="E163" s="16">
        <v>10240</v>
      </c>
      <c r="F163" s="16">
        <v>43901</v>
      </c>
      <c r="G163" s="16">
        <f t="shared" si="61"/>
        <v>118875</v>
      </c>
      <c r="H163" s="16">
        <v>5829</v>
      </c>
      <c r="I163" s="16">
        <v>47715</v>
      </c>
      <c r="J163" s="16">
        <v>4916</v>
      </c>
      <c r="K163" s="16">
        <v>54024</v>
      </c>
      <c r="L163" s="16">
        <f t="shared" si="62"/>
        <v>112484</v>
      </c>
      <c r="M163" s="44">
        <f t="shared" si="63"/>
        <v>-0.73675653705459965</v>
      </c>
      <c r="N163" s="44">
        <f t="shared" si="63"/>
        <v>0.12030710713531034</v>
      </c>
      <c r="O163" s="44">
        <f t="shared" si="63"/>
        <v>-0.51992187499999998</v>
      </c>
      <c r="P163" s="44">
        <f t="shared" si="63"/>
        <v>0.23058700257397335</v>
      </c>
      <c r="Q163" s="44">
        <f t="shared" si="63"/>
        <v>-5.3762355415352236E-2</v>
      </c>
      <c r="T163" s="16"/>
      <c r="U163" s="16"/>
      <c r="V163" s="16"/>
      <c r="W163" s="16"/>
    </row>
    <row r="164" spans="2:23" x14ac:dyDescent="0.3">
      <c r="B164" t="s">
        <v>77</v>
      </c>
      <c r="C164" s="16">
        <v>170995</v>
      </c>
      <c r="D164" s="16">
        <v>443276</v>
      </c>
      <c r="E164" s="16">
        <v>195005</v>
      </c>
      <c r="F164" s="16">
        <v>724660</v>
      </c>
      <c r="G164" s="16">
        <f t="shared" si="61"/>
        <v>1533936</v>
      </c>
      <c r="H164" s="16">
        <v>153536</v>
      </c>
      <c r="I164" s="16">
        <v>415883</v>
      </c>
      <c r="J164" s="16">
        <v>183922</v>
      </c>
      <c r="K164" s="16">
        <v>736419</v>
      </c>
      <c r="L164" s="16">
        <f t="shared" si="62"/>
        <v>1489760</v>
      </c>
      <c r="M164" s="44">
        <f t="shared" si="63"/>
        <v>-0.10210240065498988</v>
      </c>
      <c r="N164" s="44">
        <f t="shared" si="63"/>
        <v>-6.179671355994909E-2</v>
      </c>
      <c r="O164" s="44">
        <f t="shared" si="63"/>
        <v>-5.683444014256045E-2</v>
      </c>
      <c r="P164" s="44">
        <f t="shared" si="63"/>
        <v>1.6226920210857587E-2</v>
      </c>
      <c r="Q164" s="44">
        <f t="shared" si="63"/>
        <v>-2.8799115478090331E-2</v>
      </c>
      <c r="T164" s="16"/>
      <c r="U164" s="16"/>
      <c r="V164" s="16"/>
      <c r="W164" s="16"/>
    </row>
    <row r="165" spans="2:23" x14ac:dyDescent="0.3">
      <c r="B165" t="s">
        <v>84</v>
      </c>
      <c r="C165" s="16"/>
      <c r="D165" s="16"/>
      <c r="E165" s="16"/>
      <c r="F165" s="16">
        <v>390</v>
      </c>
      <c r="G165" s="16">
        <f t="shared" si="61"/>
        <v>390</v>
      </c>
      <c r="K165" t="s">
        <v>64</v>
      </c>
      <c r="L165" s="16">
        <f t="shared" si="62"/>
        <v>0</v>
      </c>
      <c r="M165" s="44" t="e">
        <f t="shared" si="63"/>
        <v>#DIV/0!</v>
      </c>
      <c r="N165" s="44"/>
      <c r="O165" s="44"/>
      <c r="P165" s="44" t="e">
        <f t="shared" si="63"/>
        <v>#VALUE!</v>
      </c>
      <c r="Q165" s="44">
        <f t="shared" si="63"/>
        <v>-1</v>
      </c>
    </row>
    <row r="166" spans="2:23" x14ac:dyDescent="0.3">
      <c r="B166" t="s">
        <v>78</v>
      </c>
      <c r="C166" s="16"/>
      <c r="D166" s="16">
        <v>924</v>
      </c>
      <c r="E166" s="16">
        <v>5262</v>
      </c>
      <c r="F166" s="16">
        <v>37108</v>
      </c>
      <c r="G166" s="16">
        <f t="shared" si="61"/>
        <v>43294</v>
      </c>
      <c r="I166" s="16">
        <v>356</v>
      </c>
      <c r="J166" s="16">
        <v>12029</v>
      </c>
      <c r="K166" s="16">
        <v>27841</v>
      </c>
      <c r="L166" s="16">
        <f t="shared" si="62"/>
        <v>40226</v>
      </c>
      <c r="M166" s="44"/>
      <c r="N166" s="44">
        <f t="shared" si="63"/>
        <v>-0.61471861471861478</v>
      </c>
      <c r="O166" s="44">
        <f t="shared" si="63"/>
        <v>1.2860129228430255</v>
      </c>
      <c r="P166" s="44">
        <f t="shared" si="63"/>
        <v>-0.24973051633071031</v>
      </c>
      <c r="Q166" s="44">
        <f t="shared" si="63"/>
        <v>-7.0864323000877749E-2</v>
      </c>
      <c r="V166" s="16"/>
      <c r="W166" s="16"/>
    </row>
    <row r="167" spans="2:23" x14ac:dyDescent="0.3">
      <c r="B167" t="s">
        <v>79</v>
      </c>
      <c r="C167" s="16">
        <v>6188</v>
      </c>
      <c r="D167" s="16"/>
      <c r="E167" s="16">
        <v>30924</v>
      </c>
      <c r="F167" s="16">
        <v>286625</v>
      </c>
      <c r="G167" s="16">
        <f t="shared" si="61"/>
        <v>323737</v>
      </c>
      <c r="H167" s="16"/>
      <c r="I167" s="16">
        <v>3056</v>
      </c>
      <c r="J167" s="16">
        <v>42045</v>
      </c>
      <c r="K167" s="16">
        <v>240052</v>
      </c>
      <c r="L167" s="16">
        <f t="shared" si="62"/>
        <v>285153</v>
      </c>
      <c r="M167" s="44">
        <f t="shared" si="63"/>
        <v>-1</v>
      </c>
      <c r="N167" s="44" t="e">
        <f t="shared" si="63"/>
        <v>#DIV/0!</v>
      </c>
      <c r="O167" s="44">
        <f t="shared" si="63"/>
        <v>0.35962359332557248</v>
      </c>
      <c r="P167" s="44">
        <f t="shared" si="63"/>
        <v>-0.1624875708678587</v>
      </c>
      <c r="Q167" s="44">
        <f t="shared" si="63"/>
        <v>-0.11918316411160912</v>
      </c>
      <c r="U167" s="16"/>
      <c r="V167" s="16"/>
      <c r="W167" s="16"/>
    </row>
    <row r="168" spans="2:23" x14ac:dyDescent="0.3">
      <c r="B168" t="s">
        <v>80</v>
      </c>
      <c r="C168" s="16">
        <v>17304</v>
      </c>
      <c r="D168" s="16">
        <v>15043</v>
      </c>
      <c r="E168" s="16">
        <v>20491</v>
      </c>
      <c r="F168" s="16">
        <v>79583</v>
      </c>
      <c r="G168" s="16">
        <f t="shared" si="61"/>
        <v>132421</v>
      </c>
      <c r="H168" s="16">
        <v>1709</v>
      </c>
      <c r="I168" s="16">
        <v>5309</v>
      </c>
      <c r="J168" s="16">
        <v>31651</v>
      </c>
      <c r="K168" s="16">
        <v>52057</v>
      </c>
      <c r="L168" s="16">
        <f t="shared" si="62"/>
        <v>90726</v>
      </c>
      <c r="M168" s="44">
        <f t="shared" si="63"/>
        <v>-0.90123670827554325</v>
      </c>
      <c r="N168" s="44">
        <f t="shared" si="63"/>
        <v>-0.64707837532407098</v>
      </c>
      <c r="O168" s="44">
        <f t="shared" si="63"/>
        <v>0.54462934947049924</v>
      </c>
      <c r="P168" s="44">
        <f t="shared" si="63"/>
        <v>-0.34587788849377377</v>
      </c>
      <c r="Q168" s="44">
        <f t="shared" si="63"/>
        <v>-0.31486697729212132</v>
      </c>
      <c r="T168" s="16"/>
      <c r="U168" s="16"/>
      <c r="V168" s="16"/>
      <c r="W168" s="16"/>
    </row>
    <row r="169" spans="2:23" x14ac:dyDescent="0.3">
      <c r="B169" t="s">
        <v>81</v>
      </c>
      <c r="C169" s="16">
        <v>183085</v>
      </c>
      <c r="D169" s="16">
        <v>424521</v>
      </c>
      <c r="E169" s="16">
        <v>681088</v>
      </c>
      <c r="F169" s="16">
        <v>2955480</v>
      </c>
      <c r="G169" s="16">
        <f t="shared" si="61"/>
        <v>4244174</v>
      </c>
      <c r="H169" s="16">
        <v>89157</v>
      </c>
      <c r="I169" s="16">
        <v>260142</v>
      </c>
      <c r="J169" s="16">
        <v>591954</v>
      </c>
      <c r="K169" s="16">
        <v>2102315</v>
      </c>
      <c r="L169" s="16">
        <f t="shared" si="62"/>
        <v>3043568</v>
      </c>
      <c r="M169" s="44">
        <f t="shared" si="63"/>
        <v>-0.51302946718737197</v>
      </c>
      <c r="N169" s="44">
        <f t="shared" si="63"/>
        <v>-0.38721052668772571</v>
      </c>
      <c r="O169" s="44">
        <f t="shared" si="63"/>
        <v>-0.13087001973313284</v>
      </c>
      <c r="P169" s="44">
        <f t="shared" si="63"/>
        <v>-0.28867222921488223</v>
      </c>
      <c r="Q169" s="44">
        <f t="shared" si="63"/>
        <v>-0.28288331251263499</v>
      </c>
      <c r="T169" s="16"/>
      <c r="U169" s="16"/>
      <c r="V169" s="16"/>
      <c r="W169" s="16"/>
    </row>
    <row r="170" spans="2:23" x14ac:dyDescent="0.3">
      <c r="C170" s="16">
        <f>SUM(C149:C169)</f>
        <v>460984</v>
      </c>
      <c r="D170" s="16">
        <f t="shared" ref="D170:F170" si="64">SUM(D149:D169)</f>
        <v>1182393</v>
      </c>
      <c r="E170" s="16">
        <f t="shared" si="64"/>
        <v>1029649</v>
      </c>
      <c r="F170" s="16">
        <f t="shared" si="64"/>
        <v>4766628</v>
      </c>
      <c r="G170" s="16">
        <f t="shared" si="61"/>
        <v>7439654</v>
      </c>
      <c r="H170" s="16">
        <f>SUM(H149:H169)</f>
        <v>279207</v>
      </c>
      <c r="I170" s="16">
        <f t="shared" ref="I170:K170" si="65">SUM(I149:I169)</f>
        <v>994473</v>
      </c>
      <c r="J170" s="16">
        <f t="shared" si="65"/>
        <v>922002</v>
      </c>
      <c r="K170" s="16">
        <f t="shared" si="65"/>
        <v>3760455</v>
      </c>
      <c r="L170" s="16">
        <f t="shared" si="62"/>
        <v>5956137</v>
      </c>
      <c r="M170" s="44">
        <f t="shared" ref="M170:Q170" si="66">H170/C170-1</f>
        <v>-0.3943238810891484</v>
      </c>
      <c r="N170" s="44">
        <f t="shared" si="66"/>
        <v>-0.15893192872420592</v>
      </c>
      <c r="O170" s="44">
        <f t="shared" si="66"/>
        <v>-0.10454727776164496</v>
      </c>
      <c r="P170" s="44">
        <f t="shared" si="66"/>
        <v>-0.21108695706902236</v>
      </c>
      <c r="Q170" s="44">
        <f t="shared" si="66"/>
        <v>-0.19940671972110535</v>
      </c>
    </row>
    <row r="171" spans="2:23" x14ac:dyDescent="0.3">
      <c r="G171" s="16"/>
      <c r="L171" s="16"/>
    </row>
    <row r="174" spans="2:23" x14ac:dyDescent="0.3">
      <c r="B174" t="s">
        <v>85</v>
      </c>
      <c r="C174" t="s">
        <v>58</v>
      </c>
      <c r="D174" t="s">
        <v>59</v>
      </c>
      <c r="E174" t="s">
        <v>20</v>
      </c>
      <c r="F174" t="s">
        <v>21</v>
      </c>
      <c r="H174" t="s">
        <v>58</v>
      </c>
      <c r="I174" t="s">
        <v>59</v>
      </c>
      <c r="J174" t="s">
        <v>20</v>
      </c>
      <c r="K174" t="s">
        <v>21</v>
      </c>
    </row>
    <row r="176" spans="2:23" x14ac:dyDescent="0.3">
      <c r="B176" t="s">
        <v>60</v>
      </c>
      <c r="C176" s="16">
        <v>20925</v>
      </c>
      <c r="D176" s="16">
        <v>150008</v>
      </c>
      <c r="E176" s="16">
        <v>23756</v>
      </c>
      <c r="F176" s="16">
        <v>346085</v>
      </c>
      <c r="G176" s="16">
        <f t="shared" ref="G176:G196" si="67">SUM(C176:F176)</f>
        <v>540774</v>
      </c>
      <c r="H176" s="16">
        <v>19658</v>
      </c>
      <c r="I176" s="16">
        <v>169505</v>
      </c>
      <c r="J176" s="16">
        <v>24843</v>
      </c>
      <c r="K176" s="16">
        <v>301333</v>
      </c>
      <c r="L176" s="16">
        <f t="shared" ref="L176:L196" si="68">SUM(H176:K176)</f>
        <v>515339</v>
      </c>
      <c r="M176" s="44">
        <f t="shared" ref="M176:Q198" si="69">H176/C176-1</f>
        <v>-6.0549581839904443E-2</v>
      </c>
      <c r="N176" s="44">
        <f t="shared" si="69"/>
        <v>0.12997306810303444</v>
      </c>
      <c r="O176" s="44">
        <f t="shared" si="69"/>
        <v>4.575686142448232E-2</v>
      </c>
      <c r="P176" s="44">
        <f t="shared" si="69"/>
        <v>-0.12930927373333145</v>
      </c>
      <c r="Q176" s="44">
        <f t="shared" si="69"/>
        <v>-4.7034435827166265E-2</v>
      </c>
      <c r="T176" s="16"/>
      <c r="U176" s="16"/>
      <c r="V176" s="16"/>
      <c r="W176" s="16"/>
    </row>
    <row r="177" spans="2:23" x14ac:dyDescent="0.3">
      <c r="B177" t="s">
        <v>61</v>
      </c>
      <c r="C177" s="16">
        <v>58809</v>
      </c>
      <c r="D177" s="16">
        <v>211127</v>
      </c>
      <c r="E177" s="16">
        <v>12229</v>
      </c>
      <c r="F177" s="16">
        <v>148526</v>
      </c>
      <c r="G177" s="16">
        <f t="shared" si="67"/>
        <v>430691</v>
      </c>
      <c r="H177" s="16">
        <v>41119</v>
      </c>
      <c r="I177" s="16">
        <v>183862</v>
      </c>
      <c r="J177" s="16">
        <v>3378</v>
      </c>
      <c r="K177" s="16">
        <v>126731</v>
      </c>
      <c r="L177" s="16">
        <f t="shared" si="68"/>
        <v>355090</v>
      </c>
      <c r="M177" s="44">
        <f t="shared" si="69"/>
        <v>-0.3008042986617695</v>
      </c>
      <c r="N177" s="44">
        <f t="shared" si="69"/>
        <v>-0.12914028049467852</v>
      </c>
      <c r="O177" s="44">
        <f t="shared" si="69"/>
        <v>-0.7237713631531606</v>
      </c>
      <c r="P177" s="44">
        <f t="shared" si="69"/>
        <v>-0.14674198456835841</v>
      </c>
      <c r="Q177" s="44">
        <f t="shared" si="69"/>
        <v>-0.1755341996930514</v>
      </c>
      <c r="T177" s="16"/>
      <c r="U177" s="16"/>
      <c r="V177" s="16"/>
      <c r="W177" s="16"/>
    </row>
    <row r="178" spans="2:23" x14ac:dyDescent="0.3">
      <c r="B178" t="s">
        <v>62</v>
      </c>
      <c r="C178" s="16">
        <v>10152</v>
      </c>
      <c r="D178" s="16">
        <v>20017</v>
      </c>
      <c r="E178" s="16">
        <v>8546</v>
      </c>
      <c r="F178" s="16">
        <v>85421</v>
      </c>
      <c r="G178" s="16">
        <f t="shared" si="67"/>
        <v>124136</v>
      </c>
      <c r="H178" s="16">
        <v>3918</v>
      </c>
      <c r="I178" s="16">
        <v>19869</v>
      </c>
      <c r="J178" s="16">
        <v>11349</v>
      </c>
      <c r="K178" s="16">
        <v>83747</v>
      </c>
      <c r="L178" s="16">
        <f t="shared" si="68"/>
        <v>118883</v>
      </c>
      <c r="M178" s="44">
        <f t="shared" si="69"/>
        <v>-0.61406619385342798</v>
      </c>
      <c r="N178" s="44">
        <f t="shared" si="69"/>
        <v>-7.3937153419593171E-3</v>
      </c>
      <c r="O178" s="44">
        <f t="shared" si="69"/>
        <v>0.32798970278492856</v>
      </c>
      <c r="P178" s="44">
        <f t="shared" si="69"/>
        <v>-1.959705458845018E-2</v>
      </c>
      <c r="Q178" s="44">
        <f t="shared" si="69"/>
        <v>-4.2316491589869165E-2</v>
      </c>
      <c r="T178" s="16"/>
      <c r="U178" s="16"/>
      <c r="V178" s="16"/>
      <c r="W178" s="16"/>
    </row>
    <row r="179" spans="2:23" x14ac:dyDescent="0.3">
      <c r="B179" t="s">
        <v>63</v>
      </c>
      <c r="C179" s="16"/>
      <c r="D179">
        <v>341</v>
      </c>
      <c r="F179" s="16">
        <v>18449</v>
      </c>
      <c r="G179" s="16">
        <f t="shared" si="67"/>
        <v>18790</v>
      </c>
      <c r="H179" s="16"/>
      <c r="I179">
        <v>329</v>
      </c>
      <c r="K179" s="16">
        <v>22388</v>
      </c>
      <c r="L179" s="16">
        <f t="shared" si="68"/>
        <v>22717</v>
      </c>
      <c r="M179" s="44"/>
      <c r="N179" s="44">
        <f t="shared" si="69"/>
        <v>-3.5190615835777095E-2</v>
      </c>
      <c r="O179" s="44"/>
      <c r="P179" s="44">
        <f t="shared" si="69"/>
        <v>0.21350750718196099</v>
      </c>
      <c r="Q179" s="44">
        <f t="shared" si="69"/>
        <v>0.20899414582224596</v>
      </c>
      <c r="W179" s="16"/>
    </row>
    <row r="180" spans="2:23" x14ac:dyDescent="0.3">
      <c r="B180" t="s">
        <v>65</v>
      </c>
      <c r="C180" s="16"/>
      <c r="D180" s="16">
        <v>1410</v>
      </c>
      <c r="F180" s="16">
        <v>7297</v>
      </c>
      <c r="G180" s="16">
        <f t="shared" si="67"/>
        <v>8707</v>
      </c>
      <c r="H180" s="16"/>
      <c r="I180" s="16"/>
      <c r="K180" s="16">
        <v>18715</v>
      </c>
      <c r="L180" s="16">
        <f t="shared" si="68"/>
        <v>18715</v>
      </c>
      <c r="M180" s="44"/>
      <c r="N180" s="44">
        <f t="shared" si="69"/>
        <v>-1</v>
      </c>
      <c r="O180" s="44"/>
      <c r="P180" s="44">
        <f t="shared" si="69"/>
        <v>1.56475263807044</v>
      </c>
      <c r="Q180" s="44">
        <f t="shared" si="69"/>
        <v>1.1494200068910074</v>
      </c>
      <c r="W180" s="16"/>
    </row>
    <row r="181" spans="2:23" x14ac:dyDescent="0.3">
      <c r="B181" t="s">
        <v>66</v>
      </c>
      <c r="C181" s="16">
        <v>5053</v>
      </c>
      <c r="D181" s="16">
        <v>11976</v>
      </c>
      <c r="F181" s="16">
        <v>6751</v>
      </c>
      <c r="G181" s="16">
        <f t="shared" si="67"/>
        <v>23780</v>
      </c>
      <c r="H181" s="16">
        <v>8395</v>
      </c>
      <c r="I181" s="16">
        <v>9576</v>
      </c>
      <c r="K181" s="16">
        <v>9285</v>
      </c>
      <c r="L181" s="16">
        <f t="shared" si="68"/>
        <v>27256</v>
      </c>
      <c r="M181" s="44">
        <f t="shared" si="69"/>
        <v>0.66138927369879275</v>
      </c>
      <c r="N181" s="44">
        <f t="shared" si="69"/>
        <v>-0.20040080160320639</v>
      </c>
      <c r="O181" s="44"/>
      <c r="P181" s="44">
        <f t="shared" si="69"/>
        <v>0.37535179973337285</v>
      </c>
      <c r="Q181" s="44">
        <f t="shared" si="69"/>
        <v>0.14617325483599664</v>
      </c>
      <c r="T181" s="16"/>
      <c r="U181" s="16"/>
      <c r="W181" s="16"/>
    </row>
    <row r="182" spans="2:23" x14ac:dyDescent="0.3">
      <c r="B182" t="s">
        <v>67</v>
      </c>
      <c r="C182" s="16">
        <v>424</v>
      </c>
      <c r="D182" s="16">
        <v>2904</v>
      </c>
      <c r="E182" s="16">
        <v>6005</v>
      </c>
      <c r="F182" s="16">
        <v>4328</v>
      </c>
      <c r="G182" s="16">
        <f t="shared" si="67"/>
        <v>13661</v>
      </c>
      <c r="H182" s="16"/>
      <c r="K182" s="16">
        <v>4977</v>
      </c>
      <c r="L182" s="16">
        <f t="shared" si="68"/>
        <v>4977</v>
      </c>
      <c r="M182" s="44">
        <f t="shared" si="69"/>
        <v>-1</v>
      </c>
      <c r="N182" s="44">
        <f t="shared" si="69"/>
        <v>-1</v>
      </c>
      <c r="O182" s="44">
        <f t="shared" si="69"/>
        <v>-1</v>
      </c>
      <c r="P182" s="44">
        <f t="shared" si="69"/>
        <v>0.14995378927911274</v>
      </c>
      <c r="Q182" s="44">
        <f t="shared" si="69"/>
        <v>-0.63567820803747899</v>
      </c>
      <c r="W182" s="16"/>
    </row>
    <row r="183" spans="2:23" x14ac:dyDescent="0.3">
      <c r="B183" t="s">
        <v>68</v>
      </c>
      <c r="C183" s="16"/>
      <c r="D183" s="16">
        <v>29862</v>
      </c>
      <c r="E183" s="16">
        <v>3796</v>
      </c>
      <c r="F183" s="16">
        <v>3764</v>
      </c>
      <c r="G183" s="16">
        <f t="shared" si="67"/>
        <v>37422</v>
      </c>
      <c r="H183" s="16">
        <v>7989</v>
      </c>
      <c r="I183" s="16">
        <v>15981</v>
      </c>
      <c r="K183" s="16">
        <v>3516</v>
      </c>
      <c r="L183" s="16">
        <f t="shared" si="68"/>
        <v>27486</v>
      </c>
      <c r="M183" s="44"/>
      <c r="N183" s="44">
        <f t="shared" si="69"/>
        <v>-0.46483825597749651</v>
      </c>
      <c r="O183" s="44">
        <f t="shared" si="69"/>
        <v>-1</v>
      </c>
      <c r="P183" s="44">
        <f t="shared" si="69"/>
        <v>-6.5887353878852251E-2</v>
      </c>
      <c r="Q183" s="44">
        <f t="shared" si="69"/>
        <v>-0.26551226551226548</v>
      </c>
      <c r="T183" s="16"/>
      <c r="U183" s="16"/>
      <c r="W183" s="16"/>
    </row>
    <row r="184" spans="2:23" x14ac:dyDescent="0.3">
      <c r="B184" t="s">
        <v>69</v>
      </c>
      <c r="C184" s="16"/>
      <c r="D184" s="16">
        <v>29701</v>
      </c>
      <c r="F184" s="16">
        <v>23044</v>
      </c>
      <c r="G184" s="16">
        <f t="shared" si="67"/>
        <v>52745</v>
      </c>
      <c r="H184" s="16"/>
      <c r="I184" s="16">
        <v>31016</v>
      </c>
      <c r="K184" s="16">
        <v>20349</v>
      </c>
      <c r="L184" s="16">
        <f t="shared" si="68"/>
        <v>51365</v>
      </c>
      <c r="M184" s="44"/>
      <c r="N184" s="44">
        <f t="shared" si="69"/>
        <v>4.4274603548702052E-2</v>
      </c>
      <c r="O184" s="44"/>
      <c r="P184" s="44">
        <f t="shared" si="69"/>
        <v>-0.11695018226002429</v>
      </c>
      <c r="Q184" s="44">
        <f t="shared" si="69"/>
        <v>-2.6163617404493356E-2</v>
      </c>
      <c r="U184" s="16"/>
      <c r="W184" s="16"/>
    </row>
    <row r="185" spans="2:23" x14ac:dyDescent="0.3">
      <c r="B185" t="s">
        <v>70</v>
      </c>
      <c r="C185" s="16">
        <v>22944</v>
      </c>
      <c r="D185" s="16">
        <v>62566</v>
      </c>
      <c r="F185" s="16">
        <v>18521</v>
      </c>
      <c r="G185" s="16">
        <f t="shared" si="67"/>
        <v>104031</v>
      </c>
      <c r="H185" s="16">
        <v>15795</v>
      </c>
      <c r="I185" s="16">
        <v>35103</v>
      </c>
      <c r="K185" s="16">
        <v>10509</v>
      </c>
      <c r="L185" s="16">
        <f t="shared" si="68"/>
        <v>61407</v>
      </c>
      <c r="M185" s="44">
        <f t="shared" si="69"/>
        <v>-0.31158472803347281</v>
      </c>
      <c r="N185" s="44">
        <f t="shared" si="69"/>
        <v>-0.4389444746347857</v>
      </c>
      <c r="O185" s="44"/>
      <c r="P185" s="44">
        <f t="shared" si="69"/>
        <v>-0.43259003293558662</v>
      </c>
      <c r="Q185" s="44">
        <f t="shared" si="69"/>
        <v>-0.40972402456959944</v>
      </c>
      <c r="T185" s="16"/>
      <c r="U185" s="16"/>
      <c r="W185" s="16"/>
    </row>
    <row r="186" spans="2:23" x14ac:dyDescent="0.3">
      <c r="B186" t="s">
        <v>71</v>
      </c>
      <c r="C186" s="16">
        <v>19295</v>
      </c>
      <c r="D186" s="16">
        <v>19769</v>
      </c>
      <c r="F186" s="16">
        <v>4200</v>
      </c>
      <c r="G186" s="16">
        <f t="shared" si="67"/>
        <v>43264</v>
      </c>
      <c r="H186" s="16">
        <v>6134</v>
      </c>
      <c r="I186" s="16">
        <v>18438</v>
      </c>
      <c r="K186" s="16">
        <v>6661</v>
      </c>
      <c r="L186" s="16">
        <f t="shared" si="68"/>
        <v>31233</v>
      </c>
      <c r="M186" s="44">
        <f t="shared" si="69"/>
        <v>-0.68209380668566988</v>
      </c>
      <c r="N186" s="44">
        <f t="shared" si="69"/>
        <v>-6.7327634174717987E-2</v>
      </c>
      <c r="O186" s="44"/>
      <c r="P186" s="44">
        <f t="shared" si="69"/>
        <v>0.585952380952381</v>
      </c>
      <c r="Q186" s="44">
        <f t="shared" si="69"/>
        <v>-0.27808339497041423</v>
      </c>
      <c r="T186" s="16"/>
      <c r="U186" s="16"/>
      <c r="W186" s="16"/>
    </row>
    <row r="187" spans="2:23" x14ac:dyDescent="0.3">
      <c r="B187" t="s">
        <v>72</v>
      </c>
      <c r="C187" s="16">
        <v>79346</v>
      </c>
      <c r="D187" s="16">
        <v>68170</v>
      </c>
      <c r="E187" s="16">
        <v>136548</v>
      </c>
      <c r="F187" s="16">
        <v>267863</v>
      </c>
      <c r="G187" s="16">
        <f t="shared" si="67"/>
        <v>551927</v>
      </c>
      <c r="H187" s="16">
        <v>45699</v>
      </c>
      <c r="I187" s="16">
        <v>54742</v>
      </c>
      <c r="J187" s="16">
        <v>77987</v>
      </c>
      <c r="K187" s="16">
        <v>227915</v>
      </c>
      <c r="L187" s="16">
        <f t="shared" si="68"/>
        <v>406343</v>
      </c>
      <c r="M187" s="44">
        <f t="shared" si="69"/>
        <v>-0.42405414261588481</v>
      </c>
      <c r="N187" s="44">
        <f t="shared" si="69"/>
        <v>-0.19697814287809889</v>
      </c>
      <c r="O187" s="44">
        <f t="shared" si="69"/>
        <v>-0.4288675044672936</v>
      </c>
      <c r="P187" s="44">
        <f t="shared" si="69"/>
        <v>-0.14913593889413623</v>
      </c>
      <c r="Q187" s="44">
        <f t="shared" si="69"/>
        <v>-0.26377401359237729</v>
      </c>
      <c r="T187" s="16"/>
      <c r="U187" s="16"/>
      <c r="V187" s="16"/>
      <c r="W187" s="16"/>
    </row>
    <row r="188" spans="2:23" x14ac:dyDescent="0.3">
      <c r="B188" t="s">
        <v>73</v>
      </c>
      <c r="C188" s="16"/>
      <c r="D188" s="16">
        <v>11792</v>
      </c>
      <c r="E188" s="16">
        <v>4743</v>
      </c>
      <c r="F188" s="16">
        <v>894</v>
      </c>
      <c r="G188" s="16">
        <f t="shared" si="67"/>
        <v>17429</v>
      </c>
      <c r="H188" s="16"/>
      <c r="I188" s="16">
        <v>3586</v>
      </c>
      <c r="K188" s="16">
        <v>13773</v>
      </c>
      <c r="L188" s="16">
        <f t="shared" si="68"/>
        <v>17359</v>
      </c>
      <c r="M188" s="44"/>
      <c r="N188" s="44">
        <f t="shared" si="69"/>
        <v>-0.69589552238805963</v>
      </c>
      <c r="O188" s="44">
        <f t="shared" si="69"/>
        <v>-1</v>
      </c>
      <c r="P188" s="44">
        <f t="shared" si="69"/>
        <v>14.406040268456376</v>
      </c>
      <c r="Q188" s="44">
        <f t="shared" si="69"/>
        <v>-4.0162946812782874E-3</v>
      </c>
      <c r="U188" s="16"/>
      <c r="W188" s="16"/>
    </row>
    <row r="189" spans="2:23" x14ac:dyDescent="0.3">
      <c r="B189" t="s">
        <v>74</v>
      </c>
      <c r="C189" s="16">
        <v>128425</v>
      </c>
      <c r="D189" s="16">
        <v>711823</v>
      </c>
      <c r="E189" s="16">
        <v>156209</v>
      </c>
      <c r="F189" s="16">
        <v>1316254</v>
      </c>
      <c r="G189" s="16">
        <f t="shared" si="67"/>
        <v>2312711</v>
      </c>
      <c r="H189" s="16">
        <v>61417</v>
      </c>
      <c r="I189" s="16">
        <v>411575</v>
      </c>
      <c r="J189" s="16">
        <v>150965</v>
      </c>
      <c r="K189" s="16">
        <v>1190256</v>
      </c>
      <c r="L189" s="16">
        <f t="shared" si="68"/>
        <v>1814213</v>
      </c>
      <c r="M189" s="44">
        <f t="shared" si="69"/>
        <v>-0.52176756861981699</v>
      </c>
      <c r="N189" s="44">
        <f t="shared" si="69"/>
        <v>-0.42180148716745591</v>
      </c>
      <c r="O189" s="44">
        <f t="shared" si="69"/>
        <v>-3.3570408875288837E-2</v>
      </c>
      <c r="P189" s="44">
        <f t="shared" si="69"/>
        <v>-9.5724685357081563E-2</v>
      </c>
      <c r="Q189" s="44">
        <f t="shared" si="69"/>
        <v>-0.21554703549211296</v>
      </c>
      <c r="T189" s="16"/>
      <c r="U189" s="16"/>
      <c r="V189" s="16"/>
      <c r="W189" s="16"/>
    </row>
    <row r="190" spans="2:23" x14ac:dyDescent="0.3">
      <c r="B190" t="s">
        <v>75</v>
      </c>
      <c r="C190" s="16">
        <v>2854</v>
      </c>
      <c r="D190" s="16">
        <v>6988</v>
      </c>
      <c r="E190" s="16">
        <v>4154</v>
      </c>
      <c r="F190" s="16">
        <v>5859</v>
      </c>
      <c r="G190" s="16">
        <f t="shared" si="67"/>
        <v>19855</v>
      </c>
      <c r="H190" s="16"/>
      <c r="I190" s="16">
        <v>3884</v>
      </c>
      <c r="J190" s="16"/>
      <c r="K190" s="16" t="s">
        <v>64</v>
      </c>
      <c r="L190" s="16">
        <f t="shared" si="68"/>
        <v>3884</v>
      </c>
      <c r="M190" s="44">
        <f t="shared" si="69"/>
        <v>-1</v>
      </c>
      <c r="N190" s="44">
        <f t="shared" si="69"/>
        <v>-0.44419004006868923</v>
      </c>
      <c r="O190" s="44">
        <f t="shared" si="69"/>
        <v>-1</v>
      </c>
      <c r="P190" s="44" t="e">
        <f t="shared" si="69"/>
        <v>#VALUE!</v>
      </c>
      <c r="Q190" s="44">
        <f t="shared" si="69"/>
        <v>-0.80438176781667092</v>
      </c>
      <c r="U190" s="16"/>
    </row>
    <row r="191" spans="2:23" x14ac:dyDescent="0.3">
      <c r="B191" t="s">
        <v>76</v>
      </c>
      <c r="C191" s="16">
        <v>39227</v>
      </c>
      <c r="D191" s="16">
        <v>86622</v>
      </c>
      <c r="E191" s="16">
        <v>3544</v>
      </c>
      <c r="F191" s="16">
        <v>73750</v>
      </c>
      <c r="G191" s="16">
        <f t="shared" si="67"/>
        <v>203143</v>
      </c>
      <c r="H191" s="16">
        <v>15106</v>
      </c>
      <c r="I191" s="16">
        <v>81875</v>
      </c>
      <c r="J191" s="16">
        <v>4937</v>
      </c>
      <c r="K191" s="16">
        <v>59796</v>
      </c>
      <c r="L191" s="16">
        <f t="shared" si="68"/>
        <v>161714</v>
      </c>
      <c r="M191" s="44">
        <f t="shared" si="69"/>
        <v>-0.61490809901343457</v>
      </c>
      <c r="N191" s="44">
        <f t="shared" si="69"/>
        <v>-5.4801320680658461E-2</v>
      </c>
      <c r="O191" s="44">
        <f t="shared" si="69"/>
        <v>0.39305869074492095</v>
      </c>
      <c r="P191" s="44">
        <f t="shared" si="69"/>
        <v>-0.18920677966101695</v>
      </c>
      <c r="Q191" s="44">
        <f t="shared" si="69"/>
        <v>-0.20394008161738286</v>
      </c>
      <c r="T191" s="16"/>
      <c r="U191" s="16"/>
      <c r="V191" s="16"/>
      <c r="W191" s="16"/>
    </row>
    <row r="192" spans="2:23" x14ac:dyDescent="0.3">
      <c r="B192" t="s">
        <v>77</v>
      </c>
      <c r="C192" s="16">
        <v>171791</v>
      </c>
      <c r="D192" s="16">
        <v>447224</v>
      </c>
      <c r="E192" s="16">
        <v>43087</v>
      </c>
      <c r="F192" s="16">
        <v>169455</v>
      </c>
      <c r="G192" s="16">
        <f t="shared" si="67"/>
        <v>831557</v>
      </c>
      <c r="H192" s="16">
        <v>80549</v>
      </c>
      <c r="I192" s="16">
        <v>390746</v>
      </c>
      <c r="J192" s="16">
        <v>49165</v>
      </c>
      <c r="K192" s="16">
        <v>193850</v>
      </c>
      <c r="L192" s="16">
        <f t="shared" si="68"/>
        <v>714310</v>
      </c>
      <c r="M192" s="44">
        <f t="shared" si="69"/>
        <v>-0.53112211931940556</v>
      </c>
      <c r="N192" s="44">
        <f t="shared" si="69"/>
        <v>-0.12628570917482063</v>
      </c>
      <c r="O192" s="44">
        <f t="shared" si="69"/>
        <v>0.14106342980481346</v>
      </c>
      <c r="P192" s="44">
        <f t="shared" si="69"/>
        <v>0.14396152370835913</v>
      </c>
      <c r="Q192" s="44">
        <f t="shared" si="69"/>
        <v>-0.14099694909669447</v>
      </c>
      <c r="T192" s="16"/>
      <c r="U192" s="16"/>
      <c r="V192" s="16"/>
      <c r="W192" s="16"/>
    </row>
    <row r="193" spans="2:23" x14ac:dyDescent="0.3">
      <c r="B193" t="s">
        <v>84</v>
      </c>
      <c r="C193" s="16"/>
      <c r="F193" t="s">
        <v>64</v>
      </c>
      <c r="G193" s="16">
        <f t="shared" si="67"/>
        <v>0</v>
      </c>
      <c r="H193" s="16"/>
      <c r="I193" s="16">
        <v>2200</v>
      </c>
      <c r="K193" s="16">
        <v>22019</v>
      </c>
      <c r="L193" s="16">
        <f t="shared" si="68"/>
        <v>24219</v>
      </c>
      <c r="M193" s="44"/>
      <c r="N193" s="44"/>
      <c r="O193" s="44"/>
      <c r="P193" s="44"/>
      <c r="Q193" s="44"/>
      <c r="U193" s="16"/>
      <c r="W193" s="16"/>
    </row>
    <row r="194" spans="2:23" x14ac:dyDescent="0.3">
      <c r="B194" t="s">
        <v>78</v>
      </c>
      <c r="C194" s="16"/>
      <c r="D194" s="16"/>
      <c r="E194" s="16">
        <v>12639</v>
      </c>
      <c r="F194" s="16">
        <v>74663</v>
      </c>
      <c r="G194" s="16">
        <f t="shared" si="67"/>
        <v>87302</v>
      </c>
      <c r="H194" s="16"/>
      <c r="J194" s="16">
        <v>12246</v>
      </c>
      <c r="K194" s="16">
        <v>62636</v>
      </c>
      <c r="L194" s="16">
        <f t="shared" si="68"/>
        <v>74882</v>
      </c>
      <c r="M194" s="44"/>
      <c r="N194" s="44" t="e">
        <f t="shared" si="69"/>
        <v>#DIV/0!</v>
      </c>
      <c r="O194" s="44">
        <f t="shared" si="69"/>
        <v>-3.1094232138618616E-2</v>
      </c>
      <c r="P194" s="44">
        <f t="shared" si="69"/>
        <v>-0.16108380322247973</v>
      </c>
      <c r="Q194" s="44">
        <f t="shared" si="69"/>
        <v>-0.14226478202103043</v>
      </c>
      <c r="V194" s="16"/>
      <c r="W194" s="16"/>
    </row>
    <row r="195" spans="2:23" x14ac:dyDescent="0.3">
      <c r="B195" t="s">
        <v>79</v>
      </c>
      <c r="C195" s="16"/>
      <c r="D195" s="16">
        <v>3863</v>
      </c>
      <c r="E195" s="16">
        <v>15348</v>
      </c>
      <c r="F195" s="16">
        <v>160567</v>
      </c>
      <c r="G195" s="16">
        <f t="shared" si="67"/>
        <v>179778</v>
      </c>
      <c r="H195" s="16"/>
      <c r="J195" s="16">
        <v>33461</v>
      </c>
      <c r="K195" s="16">
        <v>121381</v>
      </c>
      <c r="L195" s="16">
        <f t="shared" si="68"/>
        <v>154842</v>
      </c>
      <c r="M195" s="44"/>
      <c r="N195" s="44">
        <f t="shared" si="69"/>
        <v>-1</v>
      </c>
      <c r="O195" s="44">
        <f t="shared" si="69"/>
        <v>1.1801537659629919</v>
      </c>
      <c r="P195" s="44">
        <f t="shared" si="69"/>
        <v>-0.24404765611862955</v>
      </c>
      <c r="Q195" s="44">
        <f t="shared" si="69"/>
        <v>-0.13870440209591828</v>
      </c>
      <c r="V195" s="16"/>
      <c r="W195" s="16"/>
    </row>
    <row r="196" spans="2:23" x14ac:dyDescent="0.3">
      <c r="B196" t="s">
        <v>80</v>
      </c>
      <c r="C196" s="16"/>
      <c r="D196" s="16">
        <v>41143</v>
      </c>
      <c r="E196" s="16">
        <v>19029</v>
      </c>
      <c r="F196" s="16">
        <v>82437</v>
      </c>
      <c r="G196" s="16">
        <f t="shared" si="67"/>
        <v>142609</v>
      </c>
      <c r="H196" s="16">
        <v>4547</v>
      </c>
      <c r="I196" s="16">
        <v>7415</v>
      </c>
      <c r="J196" s="16">
        <v>6086</v>
      </c>
      <c r="K196" s="16">
        <v>55056</v>
      </c>
      <c r="L196" s="16">
        <f t="shared" si="68"/>
        <v>73104</v>
      </c>
      <c r="M196" s="44" t="e">
        <f t="shared" si="69"/>
        <v>#DIV/0!</v>
      </c>
      <c r="N196" s="44">
        <f t="shared" si="69"/>
        <v>-0.81977493133704393</v>
      </c>
      <c r="O196" s="44">
        <f t="shared" si="69"/>
        <v>-0.68017236849019924</v>
      </c>
      <c r="P196" s="44">
        <f t="shared" si="69"/>
        <v>-0.33214454674478688</v>
      </c>
      <c r="Q196" s="44">
        <f t="shared" si="69"/>
        <v>-0.48738158180759983</v>
      </c>
      <c r="T196" s="16"/>
      <c r="U196" s="16"/>
      <c r="V196" s="16"/>
      <c r="W196" s="16"/>
    </row>
    <row r="197" spans="2:23" x14ac:dyDescent="0.3">
      <c r="B197" t="s">
        <v>81</v>
      </c>
      <c r="C197" s="16">
        <v>18398</v>
      </c>
      <c r="D197" s="16">
        <v>71017</v>
      </c>
      <c r="E197" s="16">
        <v>87908</v>
      </c>
      <c r="F197" s="16">
        <v>320189</v>
      </c>
      <c r="G197" s="16"/>
      <c r="H197" s="16">
        <v>11734</v>
      </c>
      <c r="I197" s="16">
        <v>31585</v>
      </c>
      <c r="J197" s="16">
        <v>57250</v>
      </c>
      <c r="K197" s="16">
        <v>293937</v>
      </c>
      <c r="M197" s="44">
        <f t="shared" si="69"/>
        <v>-0.36221328405261444</v>
      </c>
      <c r="N197" s="44">
        <f t="shared" si="69"/>
        <v>-0.55524733514510616</v>
      </c>
      <c r="O197" s="44">
        <f t="shared" si="69"/>
        <v>-0.34875096691996177</v>
      </c>
      <c r="P197" s="44">
        <f t="shared" si="69"/>
        <v>-8.1989075202458572E-2</v>
      </c>
      <c r="Q197" s="44"/>
      <c r="T197" s="16"/>
      <c r="U197" s="16"/>
      <c r="V197" s="16"/>
      <c r="W197" s="16"/>
    </row>
    <row r="198" spans="2:23" x14ac:dyDescent="0.3">
      <c r="C198" s="16">
        <f>SUM(C176:C197)</f>
        <v>577643</v>
      </c>
      <c r="D198" s="16">
        <f t="shared" ref="D198:L198" si="70">SUM(D176:D197)</f>
        <v>1988323</v>
      </c>
      <c r="E198" s="16">
        <f t="shared" si="70"/>
        <v>537541</v>
      </c>
      <c r="F198" s="16">
        <f t="shared" si="70"/>
        <v>3138317</v>
      </c>
      <c r="G198" s="16">
        <f t="shared" si="70"/>
        <v>5744312</v>
      </c>
      <c r="H198" s="16">
        <f t="shared" si="70"/>
        <v>322060</v>
      </c>
      <c r="I198" s="16">
        <f t="shared" si="70"/>
        <v>1471287</v>
      </c>
      <c r="J198" s="16">
        <f t="shared" si="70"/>
        <v>431667</v>
      </c>
      <c r="K198" s="16">
        <f t="shared" si="70"/>
        <v>2848830</v>
      </c>
      <c r="L198" s="16">
        <f t="shared" si="70"/>
        <v>4679338</v>
      </c>
      <c r="M198" s="44">
        <f t="shared" si="69"/>
        <v>-0.44245840423929661</v>
      </c>
      <c r="N198" s="44">
        <f t="shared" si="69"/>
        <v>-0.26003622147910577</v>
      </c>
      <c r="O198" s="44">
        <f t="shared" si="69"/>
        <v>-0.19695985980604269</v>
      </c>
      <c r="P198" s="44">
        <f t="shared" si="69"/>
        <v>-9.2242753042474646E-2</v>
      </c>
      <c r="Q198" s="44">
        <f t="shared" si="69"/>
        <v>-0.18539626677659571</v>
      </c>
    </row>
    <row r="207" spans="2:23" x14ac:dyDescent="0.3">
      <c r="B207" t="s">
        <v>17</v>
      </c>
      <c r="C207" t="s">
        <v>49</v>
      </c>
    </row>
    <row r="208" spans="2:23" x14ac:dyDescent="0.3">
      <c r="B208" t="s">
        <v>24</v>
      </c>
      <c r="C208" s="43">
        <v>0.26324961877197894</v>
      </c>
    </row>
    <row r="209" spans="2:3" x14ac:dyDescent="0.3">
      <c r="B209" t="s">
        <v>28</v>
      </c>
      <c r="C209" s="43">
        <v>-7.275418910510846E-2</v>
      </c>
    </row>
    <row r="210" spans="2:3" x14ac:dyDescent="0.3">
      <c r="B210" t="s">
        <v>36</v>
      </c>
      <c r="C210" s="43">
        <v>-7.6331681277776148E-2</v>
      </c>
    </row>
    <row r="211" spans="2:3" x14ac:dyDescent="0.3">
      <c r="B211" t="s">
        <v>39</v>
      </c>
      <c r="C211" s="43">
        <v>-9.6772090825176557E-2</v>
      </c>
    </row>
    <row r="212" spans="2:3" x14ac:dyDescent="0.3">
      <c r="B212" t="s">
        <v>37</v>
      </c>
      <c r="C212" s="43">
        <v>-0.14409214996304195</v>
      </c>
    </row>
    <row r="213" spans="2:3" x14ac:dyDescent="0.3">
      <c r="B213" t="s">
        <v>43</v>
      </c>
      <c r="C213" s="43">
        <v>-0.14941645099970605</v>
      </c>
    </row>
    <row r="214" spans="2:3" x14ac:dyDescent="0.3">
      <c r="B214" t="s">
        <v>41</v>
      </c>
      <c r="C214" s="43">
        <v>-0.19586472481295891</v>
      </c>
    </row>
    <row r="215" spans="2:3" x14ac:dyDescent="0.3">
      <c r="B215" t="s">
        <v>42</v>
      </c>
      <c r="C215" s="43">
        <v>-0.19841454863438737</v>
      </c>
    </row>
    <row r="216" spans="2:3" x14ac:dyDescent="0.3">
      <c r="B216" t="s">
        <v>33</v>
      </c>
      <c r="C216" s="43">
        <v>-0.21559545908458772</v>
      </c>
    </row>
    <row r="217" spans="2:3" x14ac:dyDescent="0.3">
      <c r="B217" t="s">
        <v>32</v>
      </c>
      <c r="C217" s="43">
        <v>-0.31615774622037668</v>
      </c>
    </row>
    <row r="218" spans="2:3" x14ac:dyDescent="0.3">
      <c r="B218" t="s">
        <v>26</v>
      </c>
      <c r="C218" s="43">
        <v>-0.32536923868441858</v>
      </c>
    </row>
    <row r="219" spans="2:3" x14ac:dyDescent="0.3">
      <c r="B219" t="s">
        <v>30</v>
      </c>
      <c r="C219" s="43">
        <v>-0.36990317478686879</v>
      </c>
    </row>
    <row r="220" spans="2:3" x14ac:dyDescent="0.3">
      <c r="B220" t="s">
        <v>35</v>
      </c>
      <c r="C220" s="43">
        <v>-0.39432388108914845</v>
      </c>
    </row>
    <row r="221" spans="2:3" x14ac:dyDescent="0.3">
      <c r="B221" t="s">
        <v>31</v>
      </c>
      <c r="C221" s="43">
        <v>-0.41740800290318192</v>
      </c>
    </row>
    <row r="222" spans="2:3" x14ac:dyDescent="0.3">
      <c r="B222" t="s">
        <v>38</v>
      </c>
      <c r="C222" s="43">
        <v>-0.44245840423929661</v>
      </c>
    </row>
    <row r="223" spans="2:3" x14ac:dyDescent="0.3">
      <c r="B223" t="s">
        <v>34</v>
      </c>
      <c r="C223" s="43">
        <v>-0.46437501517248075</v>
      </c>
    </row>
    <row r="224" spans="2:3" x14ac:dyDescent="0.3">
      <c r="B224" t="s">
        <v>25</v>
      </c>
      <c r="C224" s="43">
        <v>-0.52228206576032665</v>
      </c>
    </row>
    <row r="225" spans="2:3" x14ac:dyDescent="0.3">
      <c r="B225" t="s">
        <v>40</v>
      </c>
      <c r="C225" s="43">
        <v>-0.52253997096369231</v>
      </c>
    </row>
    <row r="226" spans="2:3" x14ac:dyDescent="0.3">
      <c r="B226" t="s">
        <v>27</v>
      </c>
      <c r="C226" s="43">
        <v>-0.58531213518034875</v>
      </c>
    </row>
    <row r="227" spans="2:3" x14ac:dyDescent="0.3">
      <c r="B227" t="s">
        <v>29</v>
      </c>
      <c r="C227" s="43">
        <v>-0.68914296209564474</v>
      </c>
    </row>
  </sheetData>
  <mergeCells count="13">
    <mergeCell ref="V35:Z35"/>
    <mergeCell ref="AA35:AE35"/>
    <mergeCell ref="R36:S36"/>
    <mergeCell ref="C1:F1"/>
    <mergeCell ref="G1:J1"/>
    <mergeCell ref="K1:N1"/>
    <mergeCell ref="O1:R1"/>
    <mergeCell ref="X1:AA1"/>
    <mergeCell ref="C35:D35"/>
    <mergeCell ref="E35:F35"/>
    <mergeCell ref="G35:H35"/>
    <mergeCell ref="I35:J35"/>
    <mergeCell ref="K35:L35"/>
  </mergeCells>
  <conditionalFormatting sqref="X3:AB24"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B3:AB24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C3:AF24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37:R57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J3:AJ23">
    <cfRule type="colorScale" priority="21">
      <colorScale>
        <cfvo type="min"/>
        <cfvo type="max"/>
        <color rgb="FFFCFCFF"/>
        <color rgb="FF63BE7B"/>
      </colorScale>
    </cfRule>
  </conditionalFormatting>
  <conditionalFormatting sqref="AK3:AK23">
    <cfRule type="colorScale" priority="20">
      <colorScale>
        <cfvo type="min"/>
        <cfvo type="max"/>
        <color rgb="FFFCFCFF"/>
        <color rgb="FF63BE7B"/>
      </colorScale>
    </cfRule>
  </conditionalFormatting>
  <conditionalFormatting sqref="AL3:AL23">
    <cfRule type="colorScale" priority="19">
      <colorScale>
        <cfvo type="min"/>
        <cfvo type="max"/>
        <color rgb="FFFCFCFF"/>
        <color rgb="FF63BE7B"/>
      </colorScale>
    </cfRule>
  </conditionalFormatting>
  <conditionalFormatting sqref="AM3:AM23">
    <cfRule type="colorScale" priority="18">
      <colorScale>
        <cfvo type="min"/>
        <cfvo type="max"/>
        <color rgb="FFFCFCFF"/>
        <color rgb="FF63BE7B"/>
      </colorScale>
    </cfRule>
  </conditionalFormatting>
  <conditionalFormatting sqref="AN3:AN23">
    <cfRule type="colorScale" priority="17">
      <colorScale>
        <cfvo type="min"/>
        <cfvo type="max"/>
        <color rgb="FFFCFCFF"/>
        <color rgb="FF63BE7B"/>
      </colorScale>
    </cfRule>
  </conditionalFormatting>
  <conditionalFormatting sqref="V37:AE57">
    <cfRule type="colorScale" priority="16">
      <colorScale>
        <cfvo type="min"/>
        <cfvo type="max"/>
        <color rgb="FF63BE7B"/>
        <color rgb="FFFCFCFF"/>
      </colorScale>
    </cfRule>
  </conditionalFormatting>
  <conditionalFormatting sqref="G121:G142">
    <cfRule type="colorScale" priority="15">
      <colorScale>
        <cfvo type="min"/>
        <cfvo type="max"/>
        <color rgb="FFFCFCFF"/>
        <color rgb="FF63BE7B"/>
      </colorScale>
    </cfRule>
  </conditionalFormatting>
  <conditionalFormatting sqref="C121:C142">
    <cfRule type="colorScale" priority="14">
      <colorScale>
        <cfvo type="min"/>
        <cfvo type="max"/>
        <color rgb="FFFCFCFF"/>
        <color rgb="FF63BE7B"/>
      </colorScale>
    </cfRule>
  </conditionalFormatting>
  <conditionalFormatting sqref="D121:D142">
    <cfRule type="colorScale" priority="13">
      <colorScale>
        <cfvo type="min"/>
        <cfvo type="max"/>
        <color rgb="FFFCFCFF"/>
        <color rgb="FF63BE7B"/>
      </colorScale>
    </cfRule>
  </conditionalFormatting>
  <conditionalFormatting sqref="E121:E142">
    <cfRule type="colorScale" priority="12">
      <colorScale>
        <cfvo type="min"/>
        <cfvo type="max"/>
        <color rgb="FFFCFCFF"/>
        <color rgb="FF63BE7B"/>
      </colorScale>
    </cfRule>
  </conditionalFormatting>
  <conditionalFormatting sqref="L149:L169">
    <cfRule type="colorScale" priority="11">
      <colorScale>
        <cfvo type="min"/>
        <cfvo type="max"/>
        <color rgb="FFFCFCFF"/>
        <color rgb="FF63BE7B"/>
      </colorScale>
    </cfRule>
  </conditionalFormatting>
  <conditionalFormatting sqref="G149:G169">
    <cfRule type="colorScale" priority="10">
      <colorScale>
        <cfvo type="min"/>
        <cfvo type="max"/>
        <color rgb="FFFCFCFF"/>
        <color rgb="FF63BE7B"/>
      </colorScale>
    </cfRule>
  </conditionalFormatting>
  <conditionalFormatting sqref="G176:G196">
    <cfRule type="colorScale" priority="9">
      <colorScale>
        <cfvo type="min"/>
        <cfvo type="max"/>
        <color rgb="FFFCFCFF"/>
        <color rgb="FF63BE7B"/>
      </colorScale>
    </cfRule>
  </conditionalFormatting>
  <conditionalFormatting sqref="L176:L196">
    <cfRule type="colorScale" priority="8">
      <colorScale>
        <cfvo type="min"/>
        <cfvo type="max"/>
        <color rgb="FFFCFCFF"/>
        <color rgb="FF63BE7B"/>
      </colorScale>
    </cfRule>
  </conditionalFormatting>
  <conditionalFormatting sqref="C149:C169">
    <cfRule type="colorScale" priority="7">
      <colorScale>
        <cfvo type="min"/>
        <cfvo type="max"/>
        <color rgb="FFFCFCFF"/>
        <color rgb="FF63BE7B"/>
      </colorScale>
    </cfRule>
  </conditionalFormatting>
  <conditionalFormatting sqref="D149:D169">
    <cfRule type="colorScale" priority="6">
      <colorScale>
        <cfvo type="min"/>
        <cfvo type="max"/>
        <color rgb="FFFCFCFF"/>
        <color rgb="FF63BE7B"/>
      </colorScale>
    </cfRule>
  </conditionalFormatting>
  <conditionalFormatting sqref="E149:E169">
    <cfRule type="colorScale" priority="5">
      <colorScale>
        <cfvo type="min"/>
        <cfvo type="max"/>
        <color rgb="FFFCFCFF"/>
        <color rgb="FF63BE7B"/>
      </colorScale>
    </cfRule>
  </conditionalFormatting>
  <conditionalFormatting sqref="F149:F169">
    <cfRule type="colorScale" priority="4">
      <colorScale>
        <cfvo type="min"/>
        <cfvo type="max"/>
        <color rgb="FFFCFCFF"/>
        <color rgb="FF63BE7B"/>
      </colorScale>
    </cfRule>
  </conditionalFormatting>
  <conditionalFormatting sqref="C176:C196">
    <cfRule type="colorScale" priority="3">
      <colorScale>
        <cfvo type="min"/>
        <cfvo type="max"/>
        <color rgb="FFFCFCFF"/>
        <color rgb="FF63BE7B"/>
      </colorScale>
    </cfRule>
  </conditionalFormatting>
  <conditionalFormatting sqref="H176:H196">
    <cfRule type="colorScale" priority="2">
      <colorScale>
        <cfvo type="min"/>
        <cfvo type="max"/>
        <color rgb="FFFCFCFF"/>
        <color rgb="FF63BE7B"/>
      </colorScale>
    </cfRule>
  </conditionalFormatting>
  <conditionalFormatting sqref="S37:S57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61"/>
  <sheetViews>
    <sheetView topLeftCell="A28" workbookViewId="0">
      <selection activeCell="B33" sqref="B33"/>
    </sheetView>
  </sheetViews>
  <sheetFormatPr defaultRowHeight="14.4" x14ac:dyDescent="0.3"/>
  <cols>
    <col min="2" max="2" width="44.33203125" bestFit="1" customWidth="1"/>
    <col min="3" max="12" width="12.6640625" customWidth="1"/>
    <col min="14" max="14" width="10.109375" bestFit="1" customWidth="1"/>
    <col min="21" max="21" width="9.88671875" bestFit="1" customWidth="1"/>
  </cols>
  <sheetData>
    <row r="2" spans="2:21" ht="15.6" x14ac:dyDescent="0.3">
      <c r="C2" s="89" t="s">
        <v>13</v>
      </c>
      <c r="D2" s="89"/>
      <c r="E2" s="89"/>
      <c r="F2" s="89"/>
      <c r="G2" s="89" t="s">
        <v>0</v>
      </c>
      <c r="H2" s="89"/>
      <c r="I2" s="89"/>
      <c r="J2" s="89"/>
      <c r="K2" s="89" t="s">
        <v>1</v>
      </c>
      <c r="L2" s="89"/>
      <c r="M2" s="89"/>
      <c r="N2" s="89"/>
      <c r="O2" s="89" t="s">
        <v>16</v>
      </c>
      <c r="P2" s="89"/>
      <c r="Q2" s="89"/>
      <c r="R2" s="89"/>
      <c r="S2" s="89"/>
    </row>
    <row r="3" spans="2:21" ht="28.8" x14ac:dyDescent="0.3">
      <c r="B3" s="13" t="s">
        <v>87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18</v>
      </c>
      <c r="L3" s="14" t="s">
        <v>19</v>
      </c>
      <c r="M3" s="14" t="s">
        <v>20</v>
      </c>
      <c r="N3" s="14" t="s">
        <v>21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</row>
    <row r="4" spans="2:21" x14ac:dyDescent="0.3">
      <c r="B4" s="40" t="s">
        <v>88</v>
      </c>
      <c r="C4" s="16">
        <v>838441</v>
      </c>
      <c r="D4" s="16">
        <v>6121961</v>
      </c>
      <c r="E4" s="16">
        <v>806559</v>
      </c>
      <c r="F4" s="16">
        <v>10538584</v>
      </c>
      <c r="G4" s="16">
        <v>834961</v>
      </c>
      <c r="H4" s="16">
        <v>6025174</v>
      </c>
      <c r="I4" s="16">
        <v>769172</v>
      </c>
      <c r="J4" s="16">
        <v>10633681</v>
      </c>
      <c r="K4" s="16">
        <v>755036</v>
      </c>
      <c r="L4" s="16">
        <v>5568065</v>
      </c>
      <c r="M4" s="16">
        <v>680782</v>
      </c>
      <c r="N4" s="16">
        <v>9970822</v>
      </c>
      <c r="O4" s="3">
        <f>(K4-C4)/C4</f>
        <v>-9.9476289923799047E-2</v>
      </c>
      <c r="P4" s="3">
        <f t="shared" ref="P4:R19" si="0">(L4-D4)/D4</f>
        <v>-9.0476891309827029E-2</v>
      </c>
      <c r="Q4" s="3">
        <f t="shared" si="0"/>
        <v>-0.1559427146681148</v>
      </c>
      <c r="R4" s="3">
        <f t="shared" si="0"/>
        <v>-5.3874600230922866E-2</v>
      </c>
      <c r="S4" s="3">
        <f>SUM(K4:N4)/SUM(C4:F4)-1</f>
        <v>-7.2701468325581109E-2</v>
      </c>
      <c r="U4" s="16">
        <f>K4-C4</f>
        <v>-83405</v>
      </c>
    </row>
    <row r="5" spans="2:21" x14ac:dyDescent="0.3">
      <c r="B5" s="40" t="s">
        <v>89</v>
      </c>
      <c r="C5" s="16">
        <v>731016</v>
      </c>
      <c r="D5" s="16">
        <v>3589285</v>
      </c>
      <c r="E5" s="16">
        <v>409626</v>
      </c>
      <c r="F5" s="16">
        <v>4202909</v>
      </c>
      <c r="G5" s="16">
        <v>650452</v>
      </c>
      <c r="H5" s="16">
        <v>3676525</v>
      </c>
      <c r="I5" s="16">
        <v>324394</v>
      </c>
      <c r="J5" s="16">
        <v>4221326</v>
      </c>
      <c r="K5" s="16">
        <v>579070</v>
      </c>
      <c r="L5" s="16">
        <v>3292580</v>
      </c>
      <c r="M5" s="16">
        <v>310022</v>
      </c>
      <c r="N5" s="16">
        <v>4017156</v>
      </c>
      <c r="O5" s="3">
        <f t="shared" ref="O5:R26" si="1">(K5-C5)/C5</f>
        <v>-0.20785591560239447</v>
      </c>
      <c r="P5" s="3">
        <f t="shared" si="0"/>
        <v>-8.2664096052556424E-2</v>
      </c>
      <c r="Q5" s="3">
        <f t="shared" si="0"/>
        <v>-0.24315839326605246</v>
      </c>
      <c r="R5" s="3">
        <f t="shared" si="0"/>
        <v>-4.4196293567145994E-2</v>
      </c>
      <c r="S5" s="3">
        <f t="shared" ref="S5:S26" si="2">SUM(K5:N5)/SUM(C5:F5)-1</f>
        <v>-8.2169649146139001E-2</v>
      </c>
      <c r="U5" s="16">
        <f t="shared" ref="U5:U26" si="3">K5-C5</f>
        <v>-151946</v>
      </c>
    </row>
    <row r="6" spans="2:21" x14ac:dyDescent="0.3">
      <c r="B6" s="40" t="s">
        <v>90</v>
      </c>
      <c r="C6" s="16">
        <v>173679</v>
      </c>
      <c r="D6" s="16">
        <v>867234</v>
      </c>
      <c r="E6" s="16">
        <v>364154</v>
      </c>
      <c r="F6" s="16">
        <v>4148804</v>
      </c>
      <c r="G6" s="16">
        <v>171451</v>
      </c>
      <c r="H6" s="16">
        <v>844053</v>
      </c>
      <c r="I6" s="16">
        <v>324650</v>
      </c>
      <c r="J6" s="16">
        <v>4198813</v>
      </c>
      <c r="K6" s="16">
        <v>152952</v>
      </c>
      <c r="L6" s="16">
        <v>777908</v>
      </c>
      <c r="M6" s="16">
        <v>411554</v>
      </c>
      <c r="N6" s="16">
        <v>4256586</v>
      </c>
      <c r="O6" s="3">
        <f t="shared" si="1"/>
        <v>-0.11934085295286131</v>
      </c>
      <c r="P6" s="3">
        <f t="shared" si="0"/>
        <v>-0.10300103547600763</v>
      </c>
      <c r="Q6" s="3">
        <f t="shared" si="0"/>
        <v>0.13016471053455406</v>
      </c>
      <c r="R6" s="3">
        <f t="shared" si="0"/>
        <v>2.5979053240403741E-2</v>
      </c>
      <c r="S6" s="3">
        <f t="shared" si="2"/>
        <v>8.1256838698631206E-3</v>
      </c>
      <c r="U6" s="16">
        <f t="shared" si="3"/>
        <v>-20727</v>
      </c>
    </row>
    <row r="7" spans="2:21" x14ac:dyDescent="0.3">
      <c r="B7" s="40" t="s">
        <v>91</v>
      </c>
      <c r="C7" s="16">
        <v>56125</v>
      </c>
      <c r="D7" s="16">
        <v>265409</v>
      </c>
      <c r="E7" s="16">
        <v>168357</v>
      </c>
      <c r="F7" s="16">
        <v>2743546</v>
      </c>
      <c r="G7" s="16">
        <v>64396</v>
      </c>
      <c r="H7" s="16">
        <v>286205</v>
      </c>
      <c r="I7" s="16">
        <v>197759</v>
      </c>
      <c r="J7" s="16">
        <v>2650487</v>
      </c>
      <c r="K7" s="16">
        <v>52175</v>
      </c>
      <c r="L7" s="16">
        <v>287803</v>
      </c>
      <c r="M7" s="16">
        <v>183138</v>
      </c>
      <c r="N7" s="16">
        <v>2409578</v>
      </c>
      <c r="O7" s="3">
        <f t="shared" si="1"/>
        <v>-7.0378619153674826E-2</v>
      </c>
      <c r="P7" s="3">
        <f t="shared" si="0"/>
        <v>8.4375435648376657E-2</v>
      </c>
      <c r="Q7" s="3">
        <f t="shared" si="0"/>
        <v>8.7795577255474974E-2</v>
      </c>
      <c r="R7" s="3">
        <f t="shared" si="0"/>
        <v>-0.12172859503722555</v>
      </c>
      <c r="S7" s="3">
        <f t="shared" si="2"/>
        <v>-9.3010316885716371E-2</v>
      </c>
      <c r="U7" s="16">
        <f t="shared" si="3"/>
        <v>-3950</v>
      </c>
    </row>
    <row r="8" spans="2:21" x14ac:dyDescent="0.3">
      <c r="B8" s="40" t="s">
        <v>92</v>
      </c>
      <c r="C8" s="16">
        <v>47215</v>
      </c>
      <c r="D8" s="16">
        <v>600168</v>
      </c>
      <c r="E8" s="16">
        <v>22653</v>
      </c>
      <c r="F8" s="16">
        <v>863532</v>
      </c>
      <c r="G8" s="16">
        <v>67648</v>
      </c>
      <c r="H8" s="16">
        <v>613978</v>
      </c>
      <c r="I8" s="16">
        <v>25416</v>
      </c>
      <c r="J8" s="16">
        <v>804333</v>
      </c>
      <c r="K8" s="16">
        <v>80059</v>
      </c>
      <c r="L8" s="16">
        <v>539899</v>
      </c>
      <c r="M8" s="16">
        <v>42719</v>
      </c>
      <c r="N8" s="16">
        <v>837153</v>
      </c>
      <c r="O8" s="3">
        <f t="shared" si="1"/>
        <v>0.69562638991845815</v>
      </c>
      <c r="P8" s="3">
        <f t="shared" si="0"/>
        <v>-0.10042021567294492</v>
      </c>
      <c r="Q8" s="3">
        <f t="shared" si="0"/>
        <v>0.88579879044718135</v>
      </c>
      <c r="R8" s="3">
        <f t="shared" si="0"/>
        <v>-3.0547796723225079E-2</v>
      </c>
      <c r="S8" s="3">
        <f t="shared" si="2"/>
        <v>-2.1999676571237803E-2</v>
      </c>
      <c r="U8" s="16">
        <f t="shared" si="3"/>
        <v>32844</v>
      </c>
    </row>
    <row r="9" spans="2:21" x14ac:dyDescent="0.3">
      <c r="B9" s="40" t="s">
        <v>93</v>
      </c>
      <c r="C9" s="16">
        <v>352352</v>
      </c>
      <c r="D9" s="16">
        <v>1308854</v>
      </c>
      <c r="E9" s="16">
        <v>186388</v>
      </c>
      <c r="F9" s="16">
        <v>891335</v>
      </c>
      <c r="G9" s="16">
        <v>372255</v>
      </c>
      <c r="H9" s="16">
        <v>1326056</v>
      </c>
      <c r="I9" s="16">
        <v>140060</v>
      </c>
      <c r="J9" s="16">
        <v>791992</v>
      </c>
      <c r="K9" s="16">
        <v>349692</v>
      </c>
      <c r="L9" s="16">
        <v>1281336</v>
      </c>
      <c r="M9" s="16">
        <v>112794</v>
      </c>
      <c r="N9" s="16">
        <v>836174</v>
      </c>
      <c r="O9" s="3">
        <f t="shared" si="1"/>
        <v>-7.5492689129052762E-3</v>
      </c>
      <c r="P9" s="3">
        <f t="shared" si="0"/>
        <v>-2.1024499294802934E-2</v>
      </c>
      <c r="Q9" s="3">
        <f t="shared" si="0"/>
        <v>-0.39484301564478402</v>
      </c>
      <c r="R9" s="3">
        <f t="shared" si="0"/>
        <v>-6.1885822950966805E-2</v>
      </c>
      <c r="S9" s="3">
        <f t="shared" si="2"/>
        <v>-5.8027426048648967E-2</v>
      </c>
      <c r="U9" s="16">
        <f t="shared" si="3"/>
        <v>-2660</v>
      </c>
    </row>
    <row r="10" spans="2:21" x14ac:dyDescent="0.3">
      <c r="B10" s="40" t="s">
        <v>94</v>
      </c>
      <c r="C10" s="16">
        <v>115773</v>
      </c>
      <c r="D10" s="16">
        <v>769800</v>
      </c>
      <c r="E10" s="16">
        <v>56595</v>
      </c>
      <c r="F10" s="16">
        <v>887465</v>
      </c>
      <c r="G10" s="16">
        <v>133070</v>
      </c>
      <c r="H10" s="16">
        <v>767154</v>
      </c>
      <c r="I10" s="16">
        <v>62402</v>
      </c>
      <c r="J10" s="16">
        <v>906116</v>
      </c>
      <c r="K10" s="16">
        <v>142650</v>
      </c>
      <c r="L10" s="16">
        <v>629925</v>
      </c>
      <c r="M10" s="16">
        <v>45127</v>
      </c>
      <c r="N10" s="16">
        <v>858244</v>
      </c>
      <c r="O10" s="3">
        <f t="shared" si="1"/>
        <v>0.23215257443445364</v>
      </c>
      <c r="P10" s="3">
        <f t="shared" si="0"/>
        <v>-0.18170303975058458</v>
      </c>
      <c r="Q10" s="3">
        <f t="shared" si="0"/>
        <v>-0.2026327414082516</v>
      </c>
      <c r="R10" s="3">
        <f t="shared" si="0"/>
        <v>-3.2926368927225301E-2</v>
      </c>
      <c r="S10" s="3">
        <f t="shared" si="2"/>
        <v>-8.3998812876680762E-2</v>
      </c>
      <c r="U10" s="16">
        <f t="shared" si="3"/>
        <v>26877</v>
      </c>
    </row>
    <row r="11" spans="2:21" x14ac:dyDescent="0.3">
      <c r="B11" s="40" t="s">
        <v>95</v>
      </c>
      <c r="C11" s="16">
        <v>744424</v>
      </c>
      <c r="D11" s="16">
        <v>5748679</v>
      </c>
      <c r="E11" s="16">
        <v>265204</v>
      </c>
      <c r="F11" s="16">
        <v>2754875</v>
      </c>
      <c r="G11" s="16">
        <v>674069</v>
      </c>
      <c r="H11" s="16">
        <v>5270640</v>
      </c>
      <c r="I11" s="16">
        <v>252735</v>
      </c>
      <c r="J11" s="16">
        <v>2543866</v>
      </c>
      <c r="K11" s="16">
        <v>531239</v>
      </c>
      <c r="L11" s="16">
        <v>4492520</v>
      </c>
      <c r="M11" s="16">
        <v>178487</v>
      </c>
      <c r="N11" s="16">
        <v>2372007</v>
      </c>
      <c r="O11" s="3">
        <f t="shared" si="1"/>
        <v>-0.28637577509591305</v>
      </c>
      <c r="P11" s="3">
        <f t="shared" si="0"/>
        <v>-0.2185126356855201</v>
      </c>
      <c r="Q11" s="3">
        <f t="shared" si="0"/>
        <v>-0.32698224762824091</v>
      </c>
      <c r="R11" s="3">
        <f t="shared" si="0"/>
        <v>-0.13897835654975271</v>
      </c>
      <c r="S11" s="3">
        <f t="shared" si="2"/>
        <v>-0.2038149800981417</v>
      </c>
      <c r="U11" s="16">
        <f t="shared" si="3"/>
        <v>-213185</v>
      </c>
    </row>
    <row r="12" spans="2:21" x14ac:dyDescent="0.3">
      <c r="B12" s="40" t="s">
        <v>96</v>
      </c>
      <c r="C12" s="16">
        <v>123179</v>
      </c>
      <c r="D12" s="16">
        <v>1209030</v>
      </c>
      <c r="E12" s="16">
        <v>248693</v>
      </c>
      <c r="F12" s="16">
        <v>1710363</v>
      </c>
      <c r="G12" s="16">
        <v>188581</v>
      </c>
      <c r="H12" s="16">
        <v>1228467</v>
      </c>
      <c r="I12" s="16">
        <v>188255</v>
      </c>
      <c r="J12" s="16">
        <v>1637245</v>
      </c>
      <c r="K12" s="16">
        <v>117638</v>
      </c>
      <c r="L12" s="16">
        <v>987789</v>
      </c>
      <c r="M12" s="16">
        <v>88415</v>
      </c>
      <c r="N12" s="16">
        <v>1106488</v>
      </c>
      <c r="O12" s="3">
        <f t="shared" si="1"/>
        <v>-4.498331696149506E-2</v>
      </c>
      <c r="P12" s="3">
        <f t="shared" si="0"/>
        <v>-0.18299049651373414</v>
      </c>
      <c r="Q12" s="3">
        <f t="shared" si="0"/>
        <v>-0.64448134848990524</v>
      </c>
      <c r="R12" s="3">
        <f t="shared" si="0"/>
        <v>-0.35306832526194731</v>
      </c>
      <c r="S12" s="3">
        <f t="shared" si="2"/>
        <v>-0.30108028372069706</v>
      </c>
      <c r="U12" s="16">
        <f t="shared" si="3"/>
        <v>-5541</v>
      </c>
    </row>
    <row r="13" spans="2:21" x14ac:dyDescent="0.3">
      <c r="B13" s="40" t="s">
        <v>97</v>
      </c>
      <c r="C13" s="16">
        <v>990606</v>
      </c>
      <c r="D13" s="16">
        <v>5435926</v>
      </c>
      <c r="E13" s="16">
        <v>306951</v>
      </c>
      <c r="F13" s="16">
        <v>2852787</v>
      </c>
      <c r="G13" s="16">
        <v>904520</v>
      </c>
      <c r="H13" s="16">
        <v>5379097</v>
      </c>
      <c r="I13" s="16">
        <v>257690</v>
      </c>
      <c r="J13" s="16">
        <v>2828142</v>
      </c>
      <c r="K13" s="16">
        <v>885588</v>
      </c>
      <c r="L13" s="16">
        <v>4732835</v>
      </c>
      <c r="M13" s="16">
        <v>271046</v>
      </c>
      <c r="N13" s="16">
        <v>2523347</v>
      </c>
      <c r="O13" s="3">
        <f t="shared" si="1"/>
        <v>-0.10601389452516945</v>
      </c>
      <c r="P13" s="3">
        <f t="shared" si="0"/>
        <v>-0.12934153261100317</v>
      </c>
      <c r="Q13" s="3">
        <f t="shared" si="0"/>
        <v>-0.1169730673625432</v>
      </c>
      <c r="R13" s="3">
        <f t="shared" si="0"/>
        <v>-0.11548005511803019</v>
      </c>
      <c r="S13" s="3">
        <f t="shared" si="2"/>
        <v>-0.12240986327320225</v>
      </c>
      <c r="U13" s="16">
        <f t="shared" si="3"/>
        <v>-105018</v>
      </c>
    </row>
    <row r="14" spans="2:21" x14ac:dyDescent="0.3">
      <c r="B14" s="40" t="s">
        <v>98</v>
      </c>
      <c r="C14" s="16">
        <v>1114759</v>
      </c>
      <c r="D14" s="16">
        <v>2772730</v>
      </c>
      <c r="E14" s="16">
        <v>165270</v>
      </c>
      <c r="F14" s="16">
        <v>929225</v>
      </c>
      <c r="G14" s="16">
        <v>1073886</v>
      </c>
      <c r="H14" s="16">
        <v>2739090</v>
      </c>
      <c r="I14" s="16">
        <v>122516</v>
      </c>
      <c r="J14" s="16">
        <v>932260</v>
      </c>
      <c r="K14" s="16">
        <v>937123</v>
      </c>
      <c r="L14" s="16">
        <v>2056461</v>
      </c>
      <c r="M14" s="16">
        <v>92321</v>
      </c>
      <c r="N14" s="16">
        <v>819478</v>
      </c>
      <c r="O14" s="3">
        <f t="shared" si="1"/>
        <v>-0.15934924050848659</v>
      </c>
      <c r="P14" s="3">
        <f t="shared" si="0"/>
        <v>-0.25832627049875034</v>
      </c>
      <c r="Q14" s="3">
        <f t="shared" si="0"/>
        <v>-0.44139287226961943</v>
      </c>
      <c r="R14" s="3">
        <f t="shared" si="0"/>
        <v>-0.118105948505475</v>
      </c>
      <c r="S14" s="3">
        <f t="shared" si="2"/>
        <v>-0.21609884736683216</v>
      </c>
      <c r="U14" s="16">
        <f t="shared" si="3"/>
        <v>-177636</v>
      </c>
    </row>
    <row r="15" spans="2:21" x14ac:dyDescent="0.3">
      <c r="B15" s="40" t="s">
        <v>99</v>
      </c>
      <c r="C15" s="16">
        <v>219514</v>
      </c>
      <c r="D15" s="16">
        <v>519274</v>
      </c>
      <c r="E15" s="16">
        <v>419893</v>
      </c>
      <c r="F15" s="16">
        <v>1932938</v>
      </c>
      <c r="G15" s="16">
        <v>193360</v>
      </c>
      <c r="H15" s="16">
        <v>401318</v>
      </c>
      <c r="I15" s="16">
        <v>421663</v>
      </c>
      <c r="J15" s="16">
        <v>1851128</v>
      </c>
      <c r="K15" s="16">
        <v>211625</v>
      </c>
      <c r="L15" s="16">
        <v>341150</v>
      </c>
      <c r="M15" s="16">
        <v>369161</v>
      </c>
      <c r="N15" s="16">
        <v>1692715</v>
      </c>
      <c r="O15" s="3">
        <f t="shared" si="1"/>
        <v>-3.593848228359011E-2</v>
      </c>
      <c r="P15" s="3">
        <f t="shared" si="0"/>
        <v>-0.34302506961642604</v>
      </c>
      <c r="Q15" s="3">
        <f t="shared" si="0"/>
        <v>-0.12082125684400549</v>
      </c>
      <c r="R15" s="3">
        <f t="shared" si="0"/>
        <v>-0.12427868871117438</v>
      </c>
      <c r="S15" s="3">
        <f t="shared" si="2"/>
        <v>-0.15427774250319981</v>
      </c>
      <c r="U15" s="16">
        <f t="shared" si="3"/>
        <v>-7889</v>
      </c>
    </row>
    <row r="16" spans="2:21" x14ac:dyDescent="0.3">
      <c r="B16" s="40" t="s">
        <v>100</v>
      </c>
      <c r="C16" s="16">
        <v>661058</v>
      </c>
      <c r="D16" s="16">
        <v>3425128</v>
      </c>
      <c r="E16" s="16">
        <v>587497</v>
      </c>
      <c r="F16" s="16">
        <v>3688073</v>
      </c>
      <c r="G16" s="16">
        <v>586935</v>
      </c>
      <c r="H16" s="16">
        <v>2964569</v>
      </c>
      <c r="I16" s="16">
        <v>620603</v>
      </c>
      <c r="J16" s="16">
        <v>3409142</v>
      </c>
      <c r="K16" s="16">
        <v>339161</v>
      </c>
      <c r="L16" s="16">
        <v>1448676</v>
      </c>
      <c r="M16" s="16">
        <v>289222</v>
      </c>
      <c r="N16" s="16">
        <v>1425680</v>
      </c>
      <c r="O16" s="3">
        <f t="shared" si="1"/>
        <v>-0.48694214425965648</v>
      </c>
      <c r="P16" s="3">
        <f t="shared" si="0"/>
        <v>-0.5770447119056572</v>
      </c>
      <c r="Q16" s="3">
        <f t="shared" si="0"/>
        <v>-0.50770472019431589</v>
      </c>
      <c r="R16" s="3">
        <f t="shared" si="0"/>
        <v>-0.61343498352662762</v>
      </c>
      <c r="S16" s="3">
        <f t="shared" si="2"/>
        <v>-0.58110007036799449</v>
      </c>
      <c r="U16" s="16">
        <f t="shared" si="3"/>
        <v>-321897</v>
      </c>
    </row>
    <row r="17" spans="2:21" x14ac:dyDescent="0.3">
      <c r="B17" s="40" t="s">
        <v>101</v>
      </c>
      <c r="C17" s="16">
        <v>382479</v>
      </c>
      <c r="D17" s="16">
        <v>1729752</v>
      </c>
      <c r="E17" s="16">
        <v>409757</v>
      </c>
      <c r="F17" s="16">
        <v>2594670</v>
      </c>
      <c r="G17" s="16">
        <v>352876</v>
      </c>
      <c r="H17" s="16">
        <v>1684986</v>
      </c>
      <c r="I17" s="16">
        <v>436747</v>
      </c>
      <c r="J17" s="16">
        <v>2607585</v>
      </c>
      <c r="K17" s="16">
        <v>198263</v>
      </c>
      <c r="L17" s="16">
        <v>1019215</v>
      </c>
      <c r="M17" s="16">
        <v>364510</v>
      </c>
      <c r="N17" s="16">
        <v>2172082</v>
      </c>
      <c r="O17" s="3">
        <f t="shared" si="1"/>
        <v>-0.48163690032655387</v>
      </c>
      <c r="P17" s="3">
        <f t="shared" si="0"/>
        <v>-0.41077391441085198</v>
      </c>
      <c r="Q17" s="3">
        <f t="shared" si="0"/>
        <v>-0.11042398299479936</v>
      </c>
      <c r="R17" s="3">
        <f t="shared" si="0"/>
        <v>-0.16286772499007582</v>
      </c>
      <c r="S17" s="3">
        <f t="shared" si="2"/>
        <v>-0.26630429471737216</v>
      </c>
      <c r="U17" s="16">
        <f t="shared" si="3"/>
        <v>-184216</v>
      </c>
    </row>
    <row r="18" spans="2:21" x14ac:dyDescent="0.3">
      <c r="B18" s="40" t="s">
        <v>102</v>
      </c>
      <c r="C18" s="16">
        <v>439246</v>
      </c>
      <c r="D18" s="16">
        <v>2298284</v>
      </c>
      <c r="E18" s="16">
        <v>177094</v>
      </c>
      <c r="F18" s="16">
        <v>1121252</v>
      </c>
      <c r="G18" s="16">
        <v>445302</v>
      </c>
      <c r="H18" s="16">
        <v>2043960</v>
      </c>
      <c r="I18" s="16">
        <v>145444</v>
      </c>
      <c r="J18" s="16">
        <v>1123037</v>
      </c>
      <c r="K18" s="16">
        <v>172824</v>
      </c>
      <c r="L18" s="16">
        <v>822295</v>
      </c>
      <c r="M18" s="16">
        <v>66092</v>
      </c>
      <c r="N18" s="16">
        <v>387823</v>
      </c>
      <c r="O18" s="3">
        <f t="shared" si="1"/>
        <v>-0.60654394120834343</v>
      </c>
      <c r="P18" s="3">
        <f t="shared" si="0"/>
        <v>-0.64221349493796243</v>
      </c>
      <c r="Q18" s="3">
        <f t="shared" si="0"/>
        <v>-0.62679706822365522</v>
      </c>
      <c r="R18" s="3">
        <f t="shared" si="0"/>
        <v>-0.65411611305933015</v>
      </c>
      <c r="S18" s="3">
        <f t="shared" si="2"/>
        <v>-0.64096171438369265</v>
      </c>
      <c r="U18" s="16">
        <f t="shared" si="3"/>
        <v>-266422</v>
      </c>
    </row>
    <row r="19" spans="2:21" x14ac:dyDescent="0.3">
      <c r="B19" s="40" t="s">
        <v>103</v>
      </c>
      <c r="C19" s="16">
        <v>1054409</v>
      </c>
      <c r="D19" s="16">
        <v>5603274</v>
      </c>
      <c r="E19" s="16">
        <v>779843</v>
      </c>
      <c r="F19" s="16">
        <v>7263556</v>
      </c>
      <c r="G19" s="16">
        <v>923169</v>
      </c>
      <c r="H19" s="16">
        <v>5447933</v>
      </c>
      <c r="I19" s="16">
        <v>645235</v>
      </c>
      <c r="J19" s="16">
        <v>7012653</v>
      </c>
      <c r="K19" s="16">
        <v>637984</v>
      </c>
      <c r="L19" s="16">
        <v>4111623</v>
      </c>
      <c r="M19" s="16">
        <v>543576</v>
      </c>
      <c r="N19" s="16">
        <v>5618916</v>
      </c>
      <c r="O19" s="3">
        <f t="shared" si="1"/>
        <v>-0.39493687933240329</v>
      </c>
      <c r="P19" s="3">
        <f t="shared" si="0"/>
        <v>-0.26621061186727618</v>
      </c>
      <c r="Q19" s="3">
        <f t="shared" si="0"/>
        <v>-0.30296739215457469</v>
      </c>
      <c r="R19" s="3">
        <f t="shared" si="0"/>
        <v>-0.22642353139426474</v>
      </c>
      <c r="S19" s="3">
        <f t="shared" si="2"/>
        <v>-0.2577349748814407</v>
      </c>
      <c r="U19" s="16">
        <f t="shared" si="3"/>
        <v>-416425</v>
      </c>
    </row>
    <row r="20" spans="2:21" x14ac:dyDescent="0.3">
      <c r="B20" s="40" t="s">
        <v>104</v>
      </c>
      <c r="C20" s="16">
        <v>1752804</v>
      </c>
      <c r="D20" s="16">
        <v>9266148</v>
      </c>
      <c r="E20" s="16">
        <v>665973</v>
      </c>
      <c r="F20" s="16">
        <v>4305368</v>
      </c>
      <c r="G20" s="16">
        <v>1703481</v>
      </c>
      <c r="H20" s="16">
        <v>9048078</v>
      </c>
      <c r="I20" s="16">
        <v>673456</v>
      </c>
      <c r="J20" s="16">
        <v>4305720</v>
      </c>
      <c r="K20" s="16">
        <v>1383715</v>
      </c>
      <c r="L20" s="16">
        <v>7596081</v>
      </c>
      <c r="M20" s="16">
        <v>614919</v>
      </c>
      <c r="N20" s="16">
        <v>3710833</v>
      </c>
      <c r="O20" s="3">
        <f t="shared" si="1"/>
        <v>-0.21057060572659578</v>
      </c>
      <c r="P20" s="3">
        <f t="shared" si="1"/>
        <v>-0.18023314542353522</v>
      </c>
      <c r="Q20" s="3">
        <f t="shared" si="1"/>
        <v>-7.6660765526530353E-2</v>
      </c>
      <c r="R20" s="3">
        <f t="shared" si="1"/>
        <v>-0.13809156383380003</v>
      </c>
      <c r="S20" s="3">
        <f t="shared" si="2"/>
        <v>-0.1678984243753382</v>
      </c>
      <c r="U20" s="16">
        <f t="shared" si="3"/>
        <v>-369089</v>
      </c>
    </row>
    <row r="21" spans="2:21" x14ac:dyDescent="0.3">
      <c r="B21" s="40" t="s">
        <v>105</v>
      </c>
      <c r="C21" s="16">
        <v>22577</v>
      </c>
      <c r="D21" s="16">
        <v>264057</v>
      </c>
      <c r="E21" s="16">
        <v>45374</v>
      </c>
      <c r="F21" s="16">
        <v>784507</v>
      </c>
      <c r="G21" s="16">
        <v>25221</v>
      </c>
      <c r="H21" s="16">
        <v>214861</v>
      </c>
      <c r="I21" s="16">
        <v>53902</v>
      </c>
      <c r="J21" s="16">
        <v>776079</v>
      </c>
      <c r="K21" s="16">
        <v>15689</v>
      </c>
      <c r="L21" s="16">
        <v>169408</v>
      </c>
      <c r="M21" s="16">
        <v>50796</v>
      </c>
      <c r="N21" s="16">
        <v>776821</v>
      </c>
      <c r="O21" s="3">
        <f t="shared" si="1"/>
        <v>-0.30508925012180538</v>
      </c>
      <c r="P21" s="3">
        <f t="shared" si="1"/>
        <v>-0.35844154860503602</v>
      </c>
      <c r="Q21" s="3">
        <f t="shared" si="1"/>
        <v>0.11949574646273196</v>
      </c>
      <c r="R21" s="3">
        <f t="shared" si="1"/>
        <v>-9.7972357161886375E-3</v>
      </c>
      <c r="S21" s="3">
        <f t="shared" si="2"/>
        <v>-9.2968746501390531E-2</v>
      </c>
      <c r="U21" s="16">
        <f t="shared" si="3"/>
        <v>-6888</v>
      </c>
    </row>
    <row r="22" spans="2:21" x14ac:dyDescent="0.3">
      <c r="B22" s="40" t="s">
        <v>106</v>
      </c>
      <c r="C22" s="16">
        <v>31614</v>
      </c>
      <c r="D22" s="16">
        <v>252217</v>
      </c>
      <c r="E22" s="16">
        <v>552114</v>
      </c>
      <c r="F22" s="16">
        <v>7057238</v>
      </c>
      <c r="G22" s="16">
        <v>22902</v>
      </c>
      <c r="H22" s="16">
        <v>261787</v>
      </c>
      <c r="I22" s="16">
        <v>648805</v>
      </c>
      <c r="J22" s="16">
        <v>6681091</v>
      </c>
      <c r="K22" s="16">
        <v>36138</v>
      </c>
      <c r="L22" s="16">
        <v>176930</v>
      </c>
      <c r="M22" s="16">
        <v>384190</v>
      </c>
      <c r="N22" s="16">
        <v>5123036</v>
      </c>
      <c r="O22" s="3">
        <f t="shared" si="1"/>
        <v>0.14310115771493642</v>
      </c>
      <c r="P22" s="3">
        <f t="shared" si="1"/>
        <v>-0.29850089407137503</v>
      </c>
      <c r="Q22" s="3">
        <f t="shared" si="1"/>
        <v>-0.30414733189160209</v>
      </c>
      <c r="R22" s="3">
        <f t="shared" si="1"/>
        <v>-0.27407351147856995</v>
      </c>
      <c r="S22" s="3">
        <f t="shared" si="2"/>
        <v>-0.27528678861240141</v>
      </c>
      <c r="U22" s="16">
        <f t="shared" si="3"/>
        <v>4524</v>
      </c>
    </row>
    <row r="23" spans="2:21" x14ac:dyDescent="0.3">
      <c r="B23" s="40" t="s">
        <v>107</v>
      </c>
      <c r="C23" s="16">
        <v>42281</v>
      </c>
      <c r="D23" s="16">
        <v>160065</v>
      </c>
      <c r="E23" s="16">
        <v>403864</v>
      </c>
      <c r="F23" s="16">
        <v>4212751</v>
      </c>
      <c r="G23" s="16">
        <v>26000</v>
      </c>
      <c r="H23" s="16">
        <v>150066</v>
      </c>
      <c r="I23" s="16">
        <v>409637</v>
      </c>
      <c r="J23" s="16">
        <v>4028373</v>
      </c>
      <c r="K23" s="16">
        <v>1607</v>
      </c>
      <c r="L23" s="16">
        <v>96285</v>
      </c>
      <c r="M23" s="16">
        <v>358564</v>
      </c>
      <c r="N23" s="16">
        <v>3513249</v>
      </c>
      <c r="O23" s="3">
        <f t="shared" si="1"/>
        <v>-0.96199238428608591</v>
      </c>
      <c r="P23" s="3">
        <f t="shared" si="1"/>
        <v>-0.3984631243557305</v>
      </c>
      <c r="Q23" s="3">
        <f t="shared" si="1"/>
        <v>-0.11216647188162351</v>
      </c>
      <c r="R23" s="3">
        <f t="shared" si="1"/>
        <v>-0.16604399358044186</v>
      </c>
      <c r="S23" s="3">
        <f t="shared" si="2"/>
        <v>-0.17623217950923442</v>
      </c>
      <c r="U23" s="16">
        <f t="shared" si="3"/>
        <v>-40674</v>
      </c>
    </row>
    <row r="24" spans="2:21" x14ac:dyDescent="0.3">
      <c r="B24" s="40" t="s">
        <v>108</v>
      </c>
      <c r="C24" s="16">
        <v>364214</v>
      </c>
      <c r="D24" s="16">
        <v>1694409</v>
      </c>
      <c r="E24" s="16">
        <v>721157</v>
      </c>
      <c r="F24" s="16">
        <v>5395890</v>
      </c>
      <c r="G24" s="16">
        <v>348913</v>
      </c>
      <c r="H24" s="16">
        <v>1547372</v>
      </c>
      <c r="I24" s="16">
        <v>719680</v>
      </c>
      <c r="J24" s="16">
        <v>5138991</v>
      </c>
      <c r="K24" s="16">
        <v>223496</v>
      </c>
      <c r="L24" s="16">
        <v>1113569</v>
      </c>
      <c r="M24" s="16">
        <v>505627</v>
      </c>
      <c r="N24" s="16">
        <v>4033957</v>
      </c>
      <c r="O24" s="3">
        <f t="shared" si="1"/>
        <v>-0.3863607659233308</v>
      </c>
      <c r="P24" s="3">
        <f t="shared" si="1"/>
        <v>-0.34279799033173219</v>
      </c>
      <c r="Q24" s="3">
        <f t="shared" si="1"/>
        <v>-0.29886695962182991</v>
      </c>
      <c r="R24" s="3">
        <f t="shared" si="1"/>
        <v>-0.25240192072114148</v>
      </c>
      <c r="S24" s="3">
        <f t="shared" si="2"/>
        <v>-0.28120276381018317</v>
      </c>
      <c r="U24" s="16">
        <f t="shared" si="3"/>
        <v>-140718</v>
      </c>
    </row>
    <row r="25" spans="2:21" x14ac:dyDescent="0.3">
      <c r="B25" s="40" t="s">
        <v>109</v>
      </c>
      <c r="C25" s="16">
        <v>493537</v>
      </c>
      <c r="D25" s="16">
        <v>1641854</v>
      </c>
      <c r="E25" s="16">
        <v>1676303</v>
      </c>
      <c r="F25" s="16">
        <v>7618348</v>
      </c>
      <c r="G25" s="16">
        <v>446268</v>
      </c>
      <c r="H25" s="16">
        <v>1386863</v>
      </c>
      <c r="I25" s="16">
        <v>1785338</v>
      </c>
      <c r="J25" s="16">
        <v>7202120</v>
      </c>
      <c r="K25" s="16">
        <v>309307</v>
      </c>
      <c r="L25" s="16">
        <v>1080119</v>
      </c>
      <c r="M25" s="16">
        <v>1386359</v>
      </c>
      <c r="N25" s="16">
        <v>5598391</v>
      </c>
      <c r="O25" s="3">
        <f t="shared" si="1"/>
        <v>-0.37328508298263352</v>
      </c>
      <c r="P25" s="3">
        <f t="shared" si="1"/>
        <v>-0.34213456251286656</v>
      </c>
      <c r="Q25" s="3">
        <f t="shared" si="1"/>
        <v>-0.17296634319690413</v>
      </c>
      <c r="R25" s="3">
        <f t="shared" si="1"/>
        <v>-0.26514370307053448</v>
      </c>
      <c r="S25" s="3">
        <f t="shared" si="2"/>
        <v>-0.26735387324036075</v>
      </c>
      <c r="U25" s="16">
        <f t="shared" si="3"/>
        <v>-184230</v>
      </c>
    </row>
    <row r="26" spans="2:21" x14ac:dyDescent="0.3">
      <c r="B26" s="40" t="s">
        <v>22</v>
      </c>
      <c r="C26" s="16">
        <f>SUM(C4:C25)</f>
        <v>10751302</v>
      </c>
      <c r="D26" s="16">
        <f t="shared" ref="D26:N26" si="4">SUM(D4:D25)</f>
        <v>55543538</v>
      </c>
      <c r="E26" s="16">
        <f t="shared" si="4"/>
        <v>9439319</v>
      </c>
      <c r="F26" s="16">
        <f t="shared" si="4"/>
        <v>78498016</v>
      </c>
      <c r="G26" s="16">
        <f t="shared" si="4"/>
        <v>10209716</v>
      </c>
      <c r="H26" s="16">
        <f t="shared" si="4"/>
        <v>53308232</v>
      </c>
      <c r="I26" s="16">
        <f t="shared" si="4"/>
        <v>9225559</v>
      </c>
      <c r="J26" s="16">
        <f t="shared" si="4"/>
        <v>76284180</v>
      </c>
      <c r="K26" s="16">
        <f t="shared" si="4"/>
        <v>8113031</v>
      </c>
      <c r="L26" s="16">
        <f t="shared" si="4"/>
        <v>42622472</v>
      </c>
      <c r="M26" s="16">
        <f t="shared" si="4"/>
        <v>7349421</v>
      </c>
      <c r="N26" s="16">
        <f t="shared" si="4"/>
        <v>64060536</v>
      </c>
      <c r="O26" s="3">
        <f t="shared" si="1"/>
        <v>-0.24539083731440156</v>
      </c>
      <c r="P26" s="3">
        <f t="shared" si="1"/>
        <v>-0.23262950948497374</v>
      </c>
      <c r="Q26" s="3">
        <f t="shared" si="1"/>
        <v>-0.22140347200894472</v>
      </c>
      <c r="R26" s="3">
        <f t="shared" si="1"/>
        <v>-0.18392159108836584</v>
      </c>
      <c r="S26" s="3">
        <f t="shared" si="2"/>
        <v>-0.20804164241345879</v>
      </c>
      <c r="U26" s="16">
        <f t="shared" si="3"/>
        <v>-2638271</v>
      </c>
    </row>
    <row r="28" spans="2:21" x14ac:dyDescent="0.3">
      <c r="C28" s="3">
        <f>C6/SUM(C6:F6)</f>
        <v>3.1271702205542762E-2</v>
      </c>
      <c r="G28" s="3">
        <f>G6/SUM(G6:J6)</f>
        <v>3.0953605609132535E-2</v>
      </c>
      <c r="K28" s="3">
        <f>K6/SUM(K6:N6)</f>
        <v>2.7317735309876762E-2</v>
      </c>
    </row>
    <row r="29" spans="2:21" x14ac:dyDescent="0.3">
      <c r="C29" s="3">
        <f>C26/SUM($D26:$G26)</f>
        <v>6.9954198692022712E-2</v>
      </c>
      <c r="D29" s="3">
        <f t="shared" ref="D29:F29" si="5">D26/SUM($D26:$G26)</f>
        <v>0.36139843279538736</v>
      </c>
      <c r="E29" s="3">
        <f t="shared" si="5"/>
        <v>6.1417677304886897E-2</v>
      </c>
      <c r="F29" s="3">
        <f t="shared" si="5"/>
        <v>0.51075356344688094</v>
      </c>
      <c r="G29" s="3">
        <f>G26/SUM(G26:J26)</f>
        <v>6.8508853660192687E-2</v>
      </c>
      <c r="K29" s="3">
        <f>K26/SUM(K26:N26)</f>
        <v>6.6421060594474821E-2</v>
      </c>
    </row>
    <row r="33" spans="2:12" ht="16.2" thickBot="1" x14ac:dyDescent="0.35">
      <c r="B33" s="13" t="s">
        <v>110</v>
      </c>
    </row>
    <row r="34" spans="2:12" x14ac:dyDescent="0.3">
      <c r="B34" s="18"/>
      <c r="C34" s="92" t="s">
        <v>18</v>
      </c>
      <c r="D34" s="90"/>
      <c r="E34" s="92" t="s">
        <v>19</v>
      </c>
      <c r="F34" s="90"/>
      <c r="G34" s="92" t="s">
        <v>20</v>
      </c>
      <c r="H34" s="90"/>
      <c r="I34" s="92" t="s">
        <v>21</v>
      </c>
      <c r="J34" s="90"/>
      <c r="K34" s="92" t="s">
        <v>22</v>
      </c>
      <c r="L34" s="91"/>
    </row>
    <row r="35" spans="2:12" ht="57.6" x14ac:dyDescent="0.3">
      <c r="B35" s="19" t="s">
        <v>87</v>
      </c>
      <c r="C35" s="46" t="s">
        <v>48</v>
      </c>
      <c r="D35" s="20" t="s">
        <v>49</v>
      </c>
      <c r="E35" s="46" t="s">
        <v>48</v>
      </c>
      <c r="F35" s="20" t="s">
        <v>49</v>
      </c>
      <c r="G35" s="46" t="s">
        <v>48</v>
      </c>
      <c r="H35" s="20" t="s">
        <v>49</v>
      </c>
      <c r="I35" s="46" t="s">
        <v>48</v>
      </c>
      <c r="J35" s="20" t="s">
        <v>49</v>
      </c>
      <c r="K35" s="46" t="s">
        <v>48</v>
      </c>
      <c r="L35" s="21" t="s">
        <v>49</v>
      </c>
    </row>
    <row r="36" spans="2:12" x14ac:dyDescent="0.3">
      <c r="B36" s="47" t="s">
        <v>88</v>
      </c>
      <c r="C36" s="48">
        <f>C4/C$26</f>
        <v>7.7985066366845615E-2</v>
      </c>
      <c r="D36" s="24">
        <f>O4</f>
        <v>-9.9476289923799047E-2</v>
      </c>
      <c r="E36" s="48">
        <f>D4/D$26</f>
        <v>0.11021914016352362</v>
      </c>
      <c r="F36" s="24">
        <f>P4</f>
        <v>-9.0476891309827029E-2</v>
      </c>
      <c r="G36" s="48">
        <f>E4/E$26</f>
        <v>8.5446736146961452E-2</v>
      </c>
      <c r="H36" s="24">
        <f>Q4</f>
        <v>-0.1559427146681148</v>
      </c>
      <c r="I36" s="48">
        <f>F4/F$26</f>
        <v>0.13425287079867088</v>
      </c>
      <c r="J36" s="24">
        <f>R4</f>
        <v>-5.3874600230922866E-2</v>
      </c>
      <c r="K36" s="48">
        <f>SUM(C4:F4)/K$58</f>
        <v>0.11868823739274895</v>
      </c>
      <c r="L36" s="25">
        <f>S4</f>
        <v>-7.2701468325581109E-2</v>
      </c>
    </row>
    <row r="37" spans="2:12" x14ac:dyDescent="0.3">
      <c r="B37" s="47" t="s">
        <v>89</v>
      </c>
      <c r="C37" s="48">
        <f t="shared" ref="C37:C57" si="6">C5/C$26</f>
        <v>6.7993253282253627E-2</v>
      </c>
      <c r="D37" s="24">
        <f t="shared" ref="D37:D57" si="7">O5</f>
        <v>-0.20785591560239447</v>
      </c>
      <c r="E37" s="48">
        <f t="shared" ref="E37:E57" si="8">D5/D$26</f>
        <v>6.462110857972353E-2</v>
      </c>
      <c r="F37" s="24">
        <f t="shared" ref="F37:F57" si="9">P5</f>
        <v>-8.2664096052556424E-2</v>
      </c>
      <c r="G37" s="48">
        <f t="shared" ref="G37:G57" si="10">E5/E$26</f>
        <v>4.3395715305309633E-2</v>
      </c>
      <c r="H37" s="24">
        <f t="shared" ref="H37:H57" si="11">Q5</f>
        <v>-0.24315839326605246</v>
      </c>
      <c r="I37" s="48">
        <f t="shared" ref="I37:I57" si="12">F5/F$26</f>
        <v>5.3541595242356188E-2</v>
      </c>
      <c r="J37" s="24">
        <f t="shared" ref="J37:J57" si="13">R5</f>
        <v>-4.4196293567145994E-2</v>
      </c>
      <c r="K37" s="48">
        <f t="shared" ref="K37:K57" si="14">SUM(C5:F5)/K$58</f>
        <v>5.7918109499525632E-2</v>
      </c>
      <c r="L37" s="25">
        <f t="shared" ref="L37:L58" si="15">S5</f>
        <v>-8.2169649146139001E-2</v>
      </c>
    </row>
    <row r="38" spans="2:12" x14ac:dyDescent="0.3">
      <c r="B38" s="47" t="s">
        <v>90</v>
      </c>
      <c r="C38" s="48">
        <f t="shared" si="6"/>
        <v>1.6154229506342582E-2</v>
      </c>
      <c r="D38" s="24">
        <f t="shared" si="7"/>
        <v>-0.11934085295286131</v>
      </c>
      <c r="E38" s="48">
        <f t="shared" si="8"/>
        <v>1.5613589469219624E-2</v>
      </c>
      <c r="F38" s="24">
        <f t="shared" si="9"/>
        <v>-0.10300103547600763</v>
      </c>
      <c r="G38" s="48">
        <f t="shared" si="10"/>
        <v>3.8578418633801868E-2</v>
      </c>
      <c r="H38" s="24">
        <f t="shared" si="11"/>
        <v>0.13016471053455406</v>
      </c>
      <c r="I38" s="48">
        <f t="shared" si="12"/>
        <v>5.2852342153462836E-2</v>
      </c>
      <c r="J38" s="24">
        <f t="shared" si="13"/>
        <v>2.5979053240403741E-2</v>
      </c>
      <c r="K38" s="48">
        <f t="shared" si="14"/>
        <v>3.6009807940528625E-2</v>
      </c>
      <c r="L38" s="25">
        <f t="shared" si="15"/>
        <v>8.1256838698631206E-3</v>
      </c>
    </row>
    <row r="39" spans="2:12" x14ac:dyDescent="0.3">
      <c r="B39" s="47" t="s">
        <v>91</v>
      </c>
      <c r="C39" s="48">
        <f t="shared" si="6"/>
        <v>5.2202979694924391E-3</v>
      </c>
      <c r="D39" s="24">
        <f t="shared" si="7"/>
        <v>-7.0378619153674826E-2</v>
      </c>
      <c r="E39" s="48">
        <f t="shared" si="8"/>
        <v>4.7783956434320042E-3</v>
      </c>
      <c r="F39" s="24">
        <f t="shared" si="9"/>
        <v>8.4375435648376657E-2</v>
      </c>
      <c r="G39" s="48">
        <f t="shared" si="10"/>
        <v>1.7835714631532211E-2</v>
      </c>
      <c r="H39" s="24">
        <f t="shared" si="11"/>
        <v>8.7795577255474974E-2</v>
      </c>
      <c r="I39" s="48">
        <f t="shared" si="12"/>
        <v>3.4950513908529865E-2</v>
      </c>
      <c r="J39" s="24">
        <f t="shared" si="13"/>
        <v>-0.12172859503722555</v>
      </c>
      <c r="K39" s="48">
        <f t="shared" si="14"/>
        <v>2.0964737091984861E-2</v>
      </c>
      <c r="L39" s="25">
        <f t="shared" si="15"/>
        <v>-9.3010316885716371E-2</v>
      </c>
    </row>
    <row r="40" spans="2:12" x14ac:dyDescent="0.3">
      <c r="B40" s="47" t="s">
        <v>92</v>
      </c>
      <c r="C40" s="48">
        <f t="shared" si="6"/>
        <v>4.3915611337119916E-3</v>
      </c>
      <c r="D40" s="24">
        <f t="shared" si="7"/>
        <v>0.69562638991845815</v>
      </c>
      <c r="E40" s="48">
        <f t="shared" si="8"/>
        <v>1.0805361372550665E-2</v>
      </c>
      <c r="F40" s="24">
        <f t="shared" si="9"/>
        <v>-0.10042021567294492</v>
      </c>
      <c r="G40" s="48">
        <f t="shared" si="10"/>
        <v>2.3998553285464767E-3</v>
      </c>
      <c r="H40" s="24">
        <f t="shared" si="11"/>
        <v>0.88579879044718135</v>
      </c>
      <c r="I40" s="48">
        <f t="shared" si="12"/>
        <v>1.1000685673380585E-2</v>
      </c>
      <c r="J40" s="24">
        <f t="shared" si="13"/>
        <v>-3.0547796723225079E-2</v>
      </c>
      <c r="K40" s="48">
        <f t="shared" si="14"/>
        <v>9.9432430360266912E-3</v>
      </c>
      <c r="L40" s="25">
        <f t="shared" si="15"/>
        <v>-2.1999676571237803E-2</v>
      </c>
    </row>
    <row r="41" spans="2:12" x14ac:dyDescent="0.3">
      <c r="B41" s="47" t="s">
        <v>93</v>
      </c>
      <c r="C41" s="48">
        <f t="shared" si="6"/>
        <v>3.277296089348062E-2</v>
      </c>
      <c r="D41" s="24">
        <f t="shared" si="7"/>
        <v>-7.5492689129052762E-3</v>
      </c>
      <c r="E41" s="48">
        <f t="shared" si="8"/>
        <v>2.356446937175662E-2</v>
      </c>
      <c r="F41" s="24">
        <f t="shared" si="9"/>
        <v>-2.1024499294802934E-2</v>
      </c>
      <c r="G41" s="48">
        <f t="shared" si="10"/>
        <v>1.9745915992456658E-2</v>
      </c>
      <c r="H41" s="24">
        <f t="shared" si="11"/>
        <v>-0.39484301564478402</v>
      </c>
      <c r="I41" s="48">
        <f t="shared" si="12"/>
        <v>1.1354872969018734E-2</v>
      </c>
      <c r="J41" s="24">
        <f t="shared" si="13"/>
        <v>-6.1885822950966805E-2</v>
      </c>
      <c r="K41" s="48">
        <f t="shared" si="14"/>
        <v>1.7758480031809187E-2</v>
      </c>
      <c r="L41" s="25">
        <f t="shared" si="15"/>
        <v>-5.8027426048648967E-2</v>
      </c>
    </row>
    <row r="42" spans="2:12" x14ac:dyDescent="0.3">
      <c r="B42" s="47" t="s">
        <v>94</v>
      </c>
      <c r="C42" s="48">
        <f t="shared" si="6"/>
        <v>1.0768277181684599E-2</v>
      </c>
      <c r="D42" s="24">
        <f t="shared" si="7"/>
        <v>0.23215257443445364</v>
      </c>
      <c r="E42" s="48">
        <f t="shared" si="8"/>
        <v>1.3859398009539831E-2</v>
      </c>
      <c r="F42" s="24">
        <f t="shared" si="9"/>
        <v>-0.18170303975058458</v>
      </c>
      <c r="G42" s="48">
        <f t="shared" si="10"/>
        <v>5.9956655771459784E-3</v>
      </c>
      <c r="H42" s="24">
        <f t="shared" si="11"/>
        <v>-0.2026327414082516</v>
      </c>
      <c r="I42" s="48">
        <f t="shared" si="12"/>
        <v>1.1305572359943467E-2</v>
      </c>
      <c r="J42" s="24">
        <f t="shared" si="13"/>
        <v>-3.2926368927225301E-2</v>
      </c>
      <c r="K42" s="48">
        <f t="shared" si="14"/>
        <v>1.1862848980765525E-2</v>
      </c>
      <c r="L42" s="25">
        <f t="shared" si="15"/>
        <v>-8.3998812876680762E-2</v>
      </c>
    </row>
    <row r="43" spans="2:12" x14ac:dyDescent="0.3">
      <c r="B43" s="47" t="s">
        <v>95</v>
      </c>
      <c r="C43" s="48">
        <f t="shared" si="6"/>
        <v>6.9240358051517847E-2</v>
      </c>
      <c r="D43" s="24">
        <f t="shared" si="7"/>
        <v>-0.28637577509591305</v>
      </c>
      <c r="E43" s="48">
        <f t="shared" si="8"/>
        <v>0.10349861040540846</v>
      </c>
      <c r="F43" s="24">
        <f t="shared" si="9"/>
        <v>-0.2185126356855201</v>
      </c>
      <c r="G43" s="48">
        <f t="shared" si="10"/>
        <v>2.8095670884732256E-2</v>
      </c>
      <c r="H43" s="24">
        <f t="shared" si="11"/>
        <v>-0.32698224762824091</v>
      </c>
      <c r="I43" s="48">
        <f t="shared" si="12"/>
        <v>3.5094836027448131E-2</v>
      </c>
      <c r="J43" s="24">
        <f t="shared" si="13"/>
        <v>-0.13897835654975271</v>
      </c>
      <c r="K43" s="48">
        <f t="shared" si="14"/>
        <v>6.1680917097875328E-2</v>
      </c>
      <c r="L43" s="25">
        <f t="shared" si="15"/>
        <v>-0.2038149800981417</v>
      </c>
    </row>
    <row r="44" spans="2:12" x14ac:dyDescent="0.3">
      <c r="B44" s="47" t="s">
        <v>96</v>
      </c>
      <c r="C44" s="48">
        <f t="shared" si="6"/>
        <v>1.1457123983681232E-2</v>
      </c>
      <c r="D44" s="24">
        <f t="shared" si="7"/>
        <v>-4.498331696149506E-2</v>
      </c>
      <c r="E44" s="48">
        <f t="shared" si="8"/>
        <v>2.1767248604149057E-2</v>
      </c>
      <c r="F44" s="24">
        <f t="shared" si="9"/>
        <v>-0.18299049651373414</v>
      </c>
      <c r="G44" s="48">
        <f t="shared" si="10"/>
        <v>2.634649808953379E-2</v>
      </c>
      <c r="H44" s="24">
        <f t="shared" si="11"/>
        <v>-0.64448134848990524</v>
      </c>
      <c r="I44" s="48">
        <f t="shared" si="12"/>
        <v>2.1788614377209227E-2</v>
      </c>
      <c r="J44" s="24">
        <f t="shared" si="13"/>
        <v>-0.35306832526194731</v>
      </c>
      <c r="K44" s="48">
        <f t="shared" si="14"/>
        <v>2.1339678312907149E-2</v>
      </c>
      <c r="L44" s="25">
        <f t="shared" si="15"/>
        <v>-0.30108028372069706</v>
      </c>
    </row>
    <row r="45" spans="2:12" x14ac:dyDescent="0.3">
      <c r="B45" s="47" t="s">
        <v>97</v>
      </c>
      <c r="C45" s="48">
        <f t="shared" si="6"/>
        <v>9.213823590854392E-2</v>
      </c>
      <c r="D45" s="24">
        <f t="shared" si="7"/>
        <v>-0.10601389452516945</v>
      </c>
      <c r="E45" s="48">
        <f t="shared" si="8"/>
        <v>9.786783837932686E-2</v>
      </c>
      <c r="F45" s="24">
        <f t="shared" si="9"/>
        <v>-0.12934153261100317</v>
      </c>
      <c r="G45" s="48">
        <f t="shared" si="10"/>
        <v>3.2518341630365495E-2</v>
      </c>
      <c r="H45" s="24">
        <f t="shared" si="11"/>
        <v>-0.1169730673625432</v>
      </c>
      <c r="I45" s="48">
        <f t="shared" si="12"/>
        <v>3.6342154176227839E-2</v>
      </c>
      <c r="J45" s="24">
        <f t="shared" si="13"/>
        <v>-0.11548005511803019</v>
      </c>
      <c r="K45" s="48">
        <f t="shared" si="14"/>
        <v>6.2154800060363537E-2</v>
      </c>
      <c r="L45" s="25">
        <f t="shared" si="15"/>
        <v>-0.12240986327320225</v>
      </c>
    </row>
    <row r="46" spans="2:12" x14ac:dyDescent="0.3">
      <c r="B46" s="47" t="s">
        <v>98</v>
      </c>
      <c r="C46" s="48">
        <f t="shared" si="6"/>
        <v>0.10368595357101866</v>
      </c>
      <c r="D46" s="24">
        <f t="shared" si="7"/>
        <v>-0.15934924050848659</v>
      </c>
      <c r="E46" s="48">
        <f t="shared" si="8"/>
        <v>4.9919938481412546E-2</v>
      </c>
      <c r="F46" s="24">
        <f t="shared" si="9"/>
        <v>-0.25832627049875034</v>
      </c>
      <c r="G46" s="48">
        <f t="shared" si="10"/>
        <v>1.7508678327324247E-2</v>
      </c>
      <c r="H46" s="24">
        <f t="shared" si="11"/>
        <v>-0.44139287226961943</v>
      </c>
      <c r="I46" s="48">
        <f t="shared" si="12"/>
        <v>1.1837560327639364E-2</v>
      </c>
      <c r="J46" s="24">
        <f t="shared" si="13"/>
        <v>-0.118105948505475</v>
      </c>
      <c r="K46" s="48">
        <f t="shared" si="14"/>
        <v>3.2301846226314324E-2</v>
      </c>
      <c r="L46" s="25">
        <f t="shared" si="15"/>
        <v>-0.21609884736683216</v>
      </c>
    </row>
    <row r="47" spans="2:12" x14ac:dyDescent="0.3">
      <c r="B47" s="47" t="s">
        <v>99</v>
      </c>
      <c r="C47" s="48">
        <f t="shared" si="6"/>
        <v>2.0417434093098676E-2</v>
      </c>
      <c r="D47" s="24">
        <f t="shared" si="7"/>
        <v>-3.593848228359011E-2</v>
      </c>
      <c r="E47" s="48">
        <f t="shared" si="8"/>
        <v>9.3489543284045028E-3</v>
      </c>
      <c r="F47" s="24">
        <f t="shared" si="9"/>
        <v>-0.34302506961642604</v>
      </c>
      <c r="G47" s="48">
        <f t="shared" si="10"/>
        <v>4.4483399702881107E-2</v>
      </c>
      <c r="H47" s="24">
        <f t="shared" si="11"/>
        <v>-0.12082125684400549</v>
      </c>
      <c r="I47" s="48">
        <f t="shared" si="12"/>
        <v>2.4624036357810623E-2</v>
      </c>
      <c r="J47" s="24">
        <f t="shared" si="13"/>
        <v>-0.12427868871117438</v>
      </c>
      <c r="K47" s="48">
        <f t="shared" si="14"/>
        <v>2.0045227268564423E-2</v>
      </c>
      <c r="L47" s="25">
        <f t="shared" si="15"/>
        <v>-0.15427774250319981</v>
      </c>
    </row>
    <row r="48" spans="2:12" x14ac:dyDescent="0.3">
      <c r="B48" s="47" t="s">
        <v>100</v>
      </c>
      <c r="C48" s="48">
        <f t="shared" si="6"/>
        <v>6.1486320447514169E-2</v>
      </c>
      <c r="D48" s="24">
        <f t="shared" si="7"/>
        <v>-0.48694214425965648</v>
      </c>
      <c r="E48" s="48">
        <f t="shared" si="8"/>
        <v>6.1665643265288575E-2</v>
      </c>
      <c r="F48" s="24">
        <f t="shared" si="9"/>
        <v>-0.5770447119056572</v>
      </c>
      <c r="G48" s="48">
        <f t="shared" si="10"/>
        <v>6.2239341630471436E-2</v>
      </c>
      <c r="H48" s="24">
        <f t="shared" si="11"/>
        <v>-0.50770472019431589</v>
      </c>
      <c r="I48" s="48">
        <f t="shared" si="12"/>
        <v>4.6983009099236341E-2</v>
      </c>
      <c r="J48" s="24">
        <f t="shared" si="13"/>
        <v>-0.61343498352662762</v>
      </c>
      <c r="K48" s="48">
        <f t="shared" si="14"/>
        <v>5.4215380156572388E-2</v>
      </c>
      <c r="L48" s="25">
        <f t="shared" si="15"/>
        <v>-0.58110007036799449</v>
      </c>
    </row>
    <row r="49" spans="2:12" x14ac:dyDescent="0.3">
      <c r="B49" s="47" t="s">
        <v>101</v>
      </c>
      <c r="C49" s="48">
        <f t="shared" si="6"/>
        <v>3.5575133132712669E-2</v>
      </c>
      <c r="D49" s="24">
        <f t="shared" si="7"/>
        <v>-0.48163690032655387</v>
      </c>
      <c r="E49" s="48">
        <f t="shared" si="8"/>
        <v>3.1142272571833648E-2</v>
      </c>
      <c r="F49" s="24">
        <f t="shared" si="9"/>
        <v>-0.41077391441085198</v>
      </c>
      <c r="G49" s="48">
        <f t="shared" si="10"/>
        <v>4.3409593425118909E-2</v>
      </c>
      <c r="H49" s="24">
        <f t="shared" si="11"/>
        <v>-0.11042398299479936</v>
      </c>
      <c r="I49" s="48">
        <f t="shared" si="12"/>
        <v>3.3053956421013241E-2</v>
      </c>
      <c r="J49" s="24">
        <f t="shared" si="13"/>
        <v>-0.16286772499007582</v>
      </c>
      <c r="K49" s="48">
        <f t="shared" si="14"/>
        <v>3.3175036272424997E-2</v>
      </c>
      <c r="L49" s="25">
        <f t="shared" si="15"/>
        <v>-0.26630429471737216</v>
      </c>
    </row>
    <row r="50" spans="2:12" x14ac:dyDescent="0.3">
      <c r="B50" s="47" t="s">
        <v>102</v>
      </c>
      <c r="C50" s="48">
        <f t="shared" si="6"/>
        <v>4.0855144800136765E-2</v>
      </c>
      <c r="D50" s="24">
        <f t="shared" si="7"/>
        <v>-0.60654394120834343</v>
      </c>
      <c r="E50" s="48">
        <f t="shared" si="8"/>
        <v>4.1378062737019022E-2</v>
      </c>
      <c r="F50" s="24">
        <f t="shared" si="9"/>
        <v>-0.64221349493796243</v>
      </c>
      <c r="G50" s="48">
        <f t="shared" si="10"/>
        <v>1.8761311064918983E-2</v>
      </c>
      <c r="H50" s="24">
        <f t="shared" si="11"/>
        <v>-0.62679706822365522</v>
      </c>
      <c r="I50" s="48">
        <f t="shared" si="12"/>
        <v>1.4283825975932946E-2</v>
      </c>
      <c r="J50" s="24">
        <f t="shared" si="13"/>
        <v>-0.65411611305933015</v>
      </c>
      <c r="K50" s="48">
        <f t="shared" si="14"/>
        <v>2.6167536054004296E-2</v>
      </c>
      <c r="L50" s="25">
        <f t="shared" si="15"/>
        <v>-0.64096171438369265</v>
      </c>
    </row>
    <row r="51" spans="2:12" x14ac:dyDescent="0.3">
      <c r="B51" s="47" t="s">
        <v>103</v>
      </c>
      <c r="C51" s="48">
        <f t="shared" si="6"/>
        <v>9.8072679941461974E-2</v>
      </c>
      <c r="D51" s="24">
        <f t="shared" si="7"/>
        <v>-0.39493687933240329</v>
      </c>
      <c r="E51" s="48">
        <f t="shared" si="8"/>
        <v>0.10088075412120848</v>
      </c>
      <c r="F51" s="24">
        <f t="shared" si="9"/>
        <v>-0.26621061186727618</v>
      </c>
      <c r="G51" s="48">
        <f t="shared" si="10"/>
        <v>8.2616447224635597E-2</v>
      </c>
      <c r="H51" s="24">
        <f t="shared" si="11"/>
        <v>-0.30296739215457469</v>
      </c>
      <c r="I51" s="48">
        <f t="shared" si="12"/>
        <v>9.2531714432120174E-2</v>
      </c>
      <c r="J51" s="24">
        <f t="shared" si="13"/>
        <v>-0.22642353139426474</v>
      </c>
      <c r="K51" s="48">
        <f t="shared" si="14"/>
        <v>9.5317867364575523E-2</v>
      </c>
      <c r="L51" s="25">
        <f t="shared" si="15"/>
        <v>-0.2577349748814407</v>
      </c>
    </row>
    <row r="52" spans="2:12" x14ac:dyDescent="0.3">
      <c r="B52" s="47" t="s">
        <v>104</v>
      </c>
      <c r="C52" s="48">
        <f t="shared" si="6"/>
        <v>0.16303178908005747</v>
      </c>
      <c r="D52" s="24">
        <f t="shared" si="7"/>
        <v>-0.21057060572659578</v>
      </c>
      <c r="E52" s="48">
        <f t="shared" si="8"/>
        <v>0.16682675129553323</v>
      </c>
      <c r="F52" s="24">
        <f t="shared" si="9"/>
        <v>-0.18023314542353522</v>
      </c>
      <c r="G52" s="48">
        <f t="shared" si="10"/>
        <v>7.0553076975150439E-2</v>
      </c>
      <c r="H52" s="24">
        <f t="shared" si="11"/>
        <v>-7.6660765526530353E-2</v>
      </c>
      <c r="I52" s="48">
        <f t="shared" si="12"/>
        <v>5.4846838422005467E-2</v>
      </c>
      <c r="J52" s="24">
        <f t="shared" si="13"/>
        <v>-0.13809156383380003</v>
      </c>
      <c r="K52" s="48">
        <f t="shared" si="14"/>
        <v>0.10367676524045648</v>
      </c>
      <c r="L52" s="25">
        <f t="shared" si="15"/>
        <v>-0.1678984243753382</v>
      </c>
    </row>
    <row r="53" spans="2:12" x14ac:dyDescent="0.3">
      <c r="B53" s="47" t="s">
        <v>105</v>
      </c>
      <c r="C53" s="48">
        <f t="shared" si="6"/>
        <v>2.0999317105965397E-3</v>
      </c>
      <c r="D53" s="24">
        <f t="shared" si="7"/>
        <v>-0.30508925012180538</v>
      </c>
      <c r="E53" s="48">
        <f t="shared" si="8"/>
        <v>4.754054378026837E-3</v>
      </c>
      <c r="F53" s="24">
        <f t="shared" si="9"/>
        <v>-0.35844154860503602</v>
      </c>
      <c r="G53" s="48">
        <f t="shared" si="10"/>
        <v>4.8069145666122734E-3</v>
      </c>
      <c r="H53" s="24">
        <f t="shared" si="11"/>
        <v>0.11949574646273196</v>
      </c>
      <c r="I53" s="48">
        <f t="shared" si="12"/>
        <v>9.9939723317338369E-3</v>
      </c>
      <c r="J53" s="24">
        <f t="shared" si="13"/>
        <v>-9.7972357161886375E-3</v>
      </c>
      <c r="K53" s="48">
        <f t="shared" si="14"/>
        <v>7.2391833934780467E-3</v>
      </c>
      <c r="L53" s="25">
        <f t="shared" si="15"/>
        <v>-9.2968746501390531E-2</v>
      </c>
    </row>
    <row r="54" spans="2:12" x14ac:dyDescent="0.3">
      <c r="B54" s="47" t="s">
        <v>106</v>
      </c>
      <c r="C54" s="48">
        <f t="shared" si="6"/>
        <v>2.9404810691765516E-3</v>
      </c>
      <c r="D54" s="24">
        <f t="shared" si="7"/>
        <v>0.14310115771493642</v>
      </c>
      <c r="E54" s="48">
        <f t="shared" si="8"/>
        <v>4.5408882667863177E-3</v>
      </c>
      <c r="F54" s="24">
        <f t="shared" si="9"/>
        <v>-0.29850089407137503</v>
      </c>
      <c r="G54" s="48">
        <f t="shared" si="10"/>
        <v>5.849087206396987E-2</v>
      </c>
      <c r="H54" s="24">
        <f t="shared" si="11"/>
        <v>-0.30414733189160209</v>
      </c>
      <c r="I54" s="48">
        <f t="shared" si="12"/>
        <v>8.9903393227161302E-2</v>
      </c>
      <c r="J54" s="24">
        <f t="shared" si="13"/>
        <v>-0.27407351147856995</v>
      </c>
      <c r="K54" s="48">
        <f t="shared" si="14"/>
        <v>5.1177278670938797E-2</v>
      </c>
      <c r="L54" s="25">
        <f t="shared" si="15"/>
        <v>-0.27528678861240141</v>
      </c>
    </row>
    <row r="55" spans="2:12" x14ac:dyDescent="0.3">
      <c r="B55" s="47" t="s">
        <v>107</v>
      </c>
      <c r="C55" s="48">
        <f t="shared" si="6"/>
        <v>3.9326399723493954E-3</v>
      </c>
      <c r="D55" s="24">
        <f t="shared" si="7"/>
        <v>-0.96199238428608591</v>
      </c>
      <c r="E55" s="48">
        <f t="shared" si="8"/>
        <v>2.8817933780163588E-3</v>
      </c>
      <c r="F55" s="24">
        <f t="shared" si="9"/>
        <v>-0.3984631243557305</v>
      </c>
      <c r="G55" s="48">
        <f t="shared" si="10"/>
        <v>4.2785289913393115E-2</v>
      </c>
      <c r="H55" s="24">
        <f t="shared" si="11"/>
        <v>-0.11216647188162351</v>
      </c>
      <c r="I55" s="48">
        <f t="shared" si="12"/>
        <v>5.3666974207348117E-2</v>
      </c>
      <c r="J55" s="24">
        <f t="shared" si="13"/>
        <v>-0.16604399358044186</v>
      </c>
      <c r="K55" s="48">
        <f t="shared" si="14"/>
        <v>3.1244848877998381E-2</v>
      </c>
      <c r="L55" s="25">
        <f t="shared" si="15"/>
        <v>-0.17623217950923442</v>
      </c>
    </row>
    <row r="56" spans="2:12" x14ac:dyDescent="0.3">
      <c r="B56" s="47" t="s">
        <v>108</v>
      </c>
      <c r="C56" s="48">
        <f t="shared" si="6"/>
        <v>3.3876269125358023E-2</v>
      </c>
      <c r="D56" s="24">
        <f t="shared" si="7"/>
        <v>-0.3863607659233308</v>
      </c>
      <c r="E56" s="48">
        <f t="shared" si="8"/>
        <v>3.0505960927443981E-2</v>
      </c>
      <c r="F56" s="24">
        <f t="shared" si="9"/>
        <v>-0.34279799033173219</v>
      </c>
      <c r="G56" s="48">
        <f t="shared" si="10"/>
        <v>7.6399261429770521E-2</v>
      </c>
      <c r="H56" s="24">
        <f t="shared" si="11"/>
        <v>-0.29886695962182991</v>
      </c>
      <c r="I56" s="48">
        <f t="shared" si="12"/>
        <v>6.8739189535694759E-2</v>
      </c>
      <c r="J56" s="24">
        <f t="shared" si="13"/>
        <v>-0.25240192072114148</v>
      </c>
      <c r="K56" s="48">
        <f t="shared" si="14"/>
        <v>5.3008848510370812E-2</v>
      </c>
      <c r="L56" s="25">
        <f t="shared" si="15"/>
        <v>-0.28120276381018317</v>
      </c>
    </row>
    <row r="57" spans="2:12" x14ac:dyDescent="0.3">
      <c r="B57" s="49" t="s">
        <v>109</v>
      </c>
      <c r="C57" s="50">
        <f t="shared" si="6"/>
        <v>4.5904858778964629E-2</v>
      </c>
      <c r="D57" s="29">
        <f t="shared" si="7"/>
        <v>-0.37328508298263352</v>
      </c>
      <c r="E57" s="50">
        <f t="shared" si="8"/>
        <v>2.9559766250396222E-2</v>
      </c>
      <c r="F57" s="29">
        <f t="shared" si="9"/>
        <v>-0.34213456251286656</v>
      </c>
      <c r="G57" s="50">
        <f t="shared" si="10"/>
        <v>0.1775872814553677</v>
      </c>
      <c r="H57" s="29">
        <f t="shared" si="11"/>
        <v>-0.17296634319690413</v>
      </c>
      <c r="I57" s="50">
        <f t="shared" si="12"/>
        <v>9.7051471976056056E-2</v>
      </c>
      <c r="J57" s="29">
        <f t="shared" si="13"/>
        <v>-0.26514370307053448</v>
      </c>
      <c r="K57" s="50">
        <f t="shared" si="14"/>
        <v>7.4109322519766055E-2</v>
      </c>
      <c r="L57" s="30">
        <f t="shared" si="15"/>
        <v>-0.26735387324036075</v>
      </c>
    </row>
    <row r="58" spans="2:12" ht="15" thickBot="1" x14ac:dyDescent="0.35">
      <c r="B58" s="51" t="s">
        <v>22</v>
      </c>
      <c r="C58" s="52">
        <f>C26</f>
        <v>10751302</v>
      </c>
      <c r="D58" s="36">
        <f>O26</f>
        <v>-0.24539083731440156</v>
      </c>
      <c r="E58" s="52">
        <f>D26</f>
        <v>55543538</v>
      </c>
      <c r="F58" s="36">
        <f>P26</f>
        <v>-0.23262950948497374</v>
      </c>
      <c r="G58" s="52">
        <f>E26</f>
        <v>9439319</v>
      </c>
      <c r="H58" s="36">
        <f>Q26</f>
        <v>-0.22140347200894472</v>
      </c>
      <c r="I58" s="52">
        <f>F26</f>
        <v>78498016</v>
      </c>
      <c r="J58" s="36">
        <f>R26</f>
        <v>-0.18392159108836584</v>
      </c>
      <c r="K58" s="53">
        <f>C58+E58+G58+I58</f>
        <v>154232175</v>
      </c>
      <c r="L58" s="37">
        <f t="shared" si="15"/>
        <v>-0.20804164241345879</v>
      </c>
    </row>
    <row r="61" spans="2:12" x14ac:dyDescent="0.3">
      <c r="B61" t="s">
        <v>55</v>
      </c>
      <c r="C61" s="26">
        <f>C52+C51+C46+C45+C36</f>
        <v>0.53491372486792765</v>
      </c>
      <c r="E61" s="26">
        <f>E52+E36+E51+E43+E45</f>
        <v>0.57929309436500065</v>
      </c>
      <c r="G61" s="26">
        <f>G36+G51+G57+G56+G52</f>
        <v>0.49260280323188566</v>
      </c>
      <c r="I61" s="26">
        <f>I36+I57+I54+I51+I56</f>
        <v>0.48247863996970314</v>
      </c>
      <c r="K61" s="26">
        <f>K36+K52+K57+K51+K45</f>
        <v>0.45394699257791055</v>
      </c>
    </row>
  </sheetData>
  <mergeCells count="9">
    <mergeCell ref="C2:F2"/>
    <mergeCell ref="G2:J2"/>
    <mergeCell ref="K2:N2"/>
    <mergeCell ref="O2:S2"/>
    <mergeCell ref="C34:D34"/>
    <mergeCell ref="E34:F34"/>
    <mergeCell ref="G34:H34"/>
    <mergeCell ref="I34:J34"/>
    <mergeCell ref="K34:L34"/>
  </mergeCells>
  <conditionalFormatting sqref="O4:R25 S4:S2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4:S2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abSelected="1" topLeftCell="A26" workbookViewId="0">
      <selection activeCell="D42" sqref="D42"/>
    </sheetView>
  </sheetViews>
  <sheetFormatPr defaultRowHeight="14.4" x14ac:dyDescent="0.3"/>
  <cols>
    <col min="1" max="1" width="33.33203125" customWidth="1"/>
    <col min="5" max="5" width="13.44140625" customWidth="1"/>
    <col min="6" max="6" width="16.88671875" customWidth="1"/>
  </cols>
  <sheetData>
    <row r="1" spans="1:6" ht="15" thickBot="1" x14ac:dyDescent="0.35">
      <c r="A1" t="s">
        <v>111</v>
      </c>
    </row>
    <row r="2" spans="1:6" ht="15" thickTop="1" x14ac:dyDescent="0.3">
      <c r="A2" s="54"/>
      <c r="B2" s="55"/>
      <c r="C2" s="55"/>
      <c r="D2" s="55"/>
      <c r="E2" s="55"/>
      <c r="F2" s="56"/>
    </row>
    <row r="3" spans="1:6" ht="15.6" x14ac:dyDescent="0.3">
      <c r="A3" s="57" t="s">
        <v>9</v>
      </c>
      <c r="B3" s="58"/>
      <c r="C3" s="58"/>
      <c r="D3" s="58"/>
      <c r="E3" s="58"/>
      <c r="F3" s="59"/>
    </row>
    <row r="4" spans="1:6" ht="15.6" x14ac:dyDescent="0.3">
      <c r="A4" s="57" t="s">
        <v>10</v>
      </c>
      <c r="B4" s="58"/>
      <c r="C4" s="58"/>
      <c r="D4" s="58"/>
      <c r="E4" s="58"/>
      <c r="F4" s="59"/>
    </row>
    <row r="5" spans="1:6" x14ac:dyDescent="0.3">
      <c r="A5" s="60"/>
      <c r="B5" s="61"/>
      <c r="C5" s="61"/>
      <c r="D5" s="61"/>
      <c r="E5" s="61"/>
      <c r="F5" s="62"/>
    </row>
    <row r="6" spans="1:6" x14ac:dyDescent="0.3">
      <c r="A6" s="60"/>
      <c r="B6" s="61"/>
      <c r="C6" s="61"/>
      <c r="D6" s="61"/>
      <c r="E6" s="61"/>
      <c r="F6" s="62"/>
    </row>
    <row r="7" spans="1:6" ht="57.6" x14ac:dyDescent="0.3">
      <c r="A7" s="60"/>
      <c r="B7" s="63" t="s">
        <v>13</v>
      </c>
      <c r="C7" s="63" t="s">
        <v>0</v>
      </c>
      <c r="D7" s="63" t="s">
        <v>1</v>
      </c>
      <c r="E7" s="64" t="s">
        <v>14</v>
      </c>
      <c r="F7" s="65" t="s">
        <v>15</v>
      </c>
    </row>
    <row r="8" spans="1:6" x14ac:dyDescent="0.3">
      <c r="A8" s="66" t="s">
        <v>4</v>
      </c>
      <c r="B8" s="67"/>
      <c r="C8" s="68"/>
      <c r="D8" s="68"/>
      <c r="E8" s="69"/>
      <c r="F8" s="70"/>
    </row>
    <row r="9" spans="1:6" x14ac:dyDescent="0.3">
      <c r="A9" s="71" t="s">
        <v>6</v>
      </c>
      <c r="B9" s="72">
        <v>0.63800000000000001</v>
      </c>
      <c r="C9" s="68">
        <v>0.61699999999999999</v>
      </c>
      <c r="D9" s="68">
        <v>0.59399999999999997</v>
      </c>
      <c r="E9" s="73">
        <f t="shared" ref="E9:E12" si="0">(D9-C9)*100</f>
        <v>-2.300000000000002</v>
      </c>
      <c r="F9" s="74">
        <f t="shared" ref="F9:F12" si="1">(D9-B9)*100</f>
        <v>-4.4000000000000039</v>
      </c>
    </row>
    <row r="10" spans="1:6" x14ac:dyDescent="0.3">
      <c r="A10" s="71" t="s">
        <v>7</v>
      </c>
      <c r="B10" s="72">
        <v>0.58199999999999996</v>
      </c>
      <c r="C10" s="68">
        <v>0.57799999999999996</v>
      </c>
      <c r="D10" s="68">
        <v>0.55400000000000005</v>
      </c>
      <c r="E10" s="73">
        <f t="shared" si="0"/>
        <v>-2.399999999999991</v>
      </c>
      <c r="F10" s="74">
        <f t="shared" si="1"/>
        <v>-2.7999999999999914</v>
      </c>
    </row>
    <row r="11" spans="1:6" x14ac:dyDescent="0.3">
      <c r="A11" s="71" t="s">
        <v>8</v>
      </c>
      <c r="B11" s="72">
        <v>0.68</v>
      </c>
      <c r="C11" s="68">
        <v>0.67700000000000005</v>
      </c>
      <c r="D11" s="68">
        <v>0.63400000000000001</v>
      </c>
      <c r="E11" s="73">
        <f t="shared" si="0"/>
        <v>-4.3000000000000043</v>
      </c>
      <c r="F11" s="74">
        <f t="shared" si="1"/>
        <v>-4.6000000000000041</v>
      </c>
    </row>
    <row r="12" spans="1:6" x14ac:dyDescent="0.3">
      <c r="A12" s="71" t="s">
        <v>3</v>
      </c>
      <c r="B12" s="72">
        <v>0.63400000000000001</v>
      </c>
      <c r="C12" s="68">
        <v>0.627</v>
      </c>
      <c r="D12" s="68">
        <v>0.60199999999999998</v>
      </c>
      <c r="E12" s="73">
        <f t="shared" si="0"/>
        <v>-2.5000000000000022</v>
      </c>
      <c r="F12" s="74">
        <f t="shared" si="1"/>
        <v>-3.2000000000000028</v>
      </c>
    </row>
    <row r="13" spans="1:6" x14ac:dyDescent="0.3">
      <c r="A13" s="71"/>
      <c r="B13" s="72"/>
      <c r="C13" s="68"/>
      <c r="D13" s="68"/>
      <c r="E13" s="69"/>
      <c r="F13" s="70"/>
    </row>
    <row r="14" spans="1:6" x14ac:dyDescent="0.3">
      <c r="A14" s="66" t="s">
        <v>5</v>
      </c>
      <c r="B14" s="67"/>
      <c r="C14" s="68"/>
      <c r="D14" s="68"/>
      <c r="E14" s="69"/>
      <c r="F14" s="70"/>
    </row>
    <row r="15" spans="1:6" x14ac:dyDescent="0.3">
      <c r="A15" s="71" t="s">
        <v>6</v>
      </c>
      <c r="B15" s="72">
        <v>0.60799999999999998</v>
      </c>
      <c r="C15" s="68">
        <v>0.58499999999999996</v>
      </c>
      <c r="D15" s="68">
        <v>0.496</v>
      </c>
      <c r="E15" s="73">
        <f t="shared" ref="E15:E18" si="2">(D15-C15)*100</f>
        <v>-8.8999999999999968</v>
      </c>
      <c r="F15" s="74">
        <f t="shared" ref="F15:F18" si="3">(D15-B15)*100</f>
        <v>-11.2</v>
      </c>
    </row>
    <row r="16" spans="1:6" x14ac:dyDescent="0.3">
      <c r="A16" s="71" t="s">
        <v>7</v>
      </c>
      <c r="B16" s="72">
        <v>0.56599999999999995</v>
      </c>
      <c r="C16" s="68">
        <v>0.55700000000000005</v>
      </c>
      <c r="D16" s="68">
        <v>0.47099999999999997</v>
      </c>
      <c r="E16" s="73">
        <f t="shared" si="2"/>
        <v>-8.6000000000000085</v>
      </c>
      <c r="F16" s="74">
        <f t="shared" si="3"/>
        <v>-9.4999999999999964</v>
      </c>
    </row>
    <row r="17" spans="1:6" x14ac:dyDescent="0.3">
      <c r="A17" s="71" t="s">
        <v>8</v>
      </c>
      <c r="B17" s="72">
        <v>0.64</v>
      </c>
      <c r="C17" s="68">
        <v>0.63</v>
      </c>
      <c r="D17" s="68">
        <v>0.53200000000000003</v>
      </c>
      <c r="E17" s="73">
        <f t="shared" si="2"/>
        <v>-9.7999999999999972</v>
      </c>
      <c r="F17" s="74">
        <f t="shared" si="3"/>
        <v>-10.799999999999999</v>
      </c>
    </row>
    <row r="18" spans="1:6" x14ac:dyDescent="0.3">
      <c r="A18" s="71" t="s">
        <v>3</v>
      </c>
      <c r="B18" s="72">
        <v>0.61099999999999999</v>
      </c>
      <c r="C18" s="68">
        <v>0.6</v>
      </c>
      <c r="D18" s="68">
        <v>0.51300000000000001</v>
      </c>
      <c r="E18" s="73">
        <f t="shared" si="2"/>
        <v>-8.6999999999999957</v>
      </c>
      <c r="F18" s="74">
        <f t="shared" si="3"/>
        <v>-9.7999999999999972</v>
      </c>
    </row>
    <row r="19" spans="1:6" x14ac:dyDescent="0.3">
      <c r="A19" s="60"/>
      <c r="B19" s="61"/>
      <c r="C19" s="61"/>
      <c r="D19" s="61"/>
      <c r="E19" s="61"/>
      <c r="F19" s="62"/>
    </row>
    <row r="20" spans="1:6" x14ac:dyDescent="0.3">
      <c r="A20" s="60"/>
      <c r="B20" s="61"/>
      <c r="C20" s="61"/>
      <c r="D20" s="61"/>
      <c r="E20" s="61"/>
      <c r="F20" s="62"/>
    </row>
    <row r="21" spans="1:6" x14ac:dyDescent="0.3">
      <c r="A21" s="75" t="s">
        <v>11</v>
      </c>
      <c r="B21" s="61"/>
      <c r="C21" s="61"/>
      <c r="D21" s="61"/>
      <c r="E21" s="61"/>
      <c r="F21" s="62"/>
    </row>
    <row r="22" spans="1:6" x14ac:dyDescent="0.3">
      <c r="A22" s="75" t="s">
        <v>12</v>
      </c>
      <c r="B22" s="61"/>
      <c r="C22" s="61"/>
      <c r="D22" s="61"/>
      <c r="E22" s="61"/>
      <c r="F22" s="62"/>
    </row>
    <row r="23" spans="1:6" ht="15" thickBot="1" x14ac:dyDescent="0.35">
      <c r="A23" s="76"/>
      <c r="B23" s="77"/>
      <c r="C23" s="77"/>
      <c r="D23" s="77"/>
      <c r="E23" s="77"/>
      <c r="F23" s="78"/>
    </row>
    <row r="24" spans="1:6" ht="15" thickTop="1" x14ac:dyDescent="0.3">
      <c r="A24" s="79"/>
      <c r="B24" s="79"/>
      <c r="C24" s="79"/>
      <c r="D24" s="79"/>
      <c r="E24" s="79"/>
      <c r="F24" s="79"/>
    </row>
    <row r="30" spans="1:6" x14ac:dyDescent="0.3">
      <c r="A30" s="60"/>
      <c r="B30" s="80"/>
    </row>
    <row r="31" spans="1:6" x14ac:dyDescent="0.3">
      <c r="A31" s="66" t="s">
        <v>2</v>
      </c>
      <c r="B31" s="81" t="s">
        <v>112</v>
      </c>
      <c r="C31" s="63" t="s">
        <v>13</v>
      </c>
      <c r="D31" s="63" t="s">
        <v>0</v>
      </c>
      <c r="E31" s="63" t="s">
        <v>1</v>
      </c>
    </row>
    <row r="32" spans="1:6" x14ac:dyDescent="0.3">
      <c r="A32" s="82" t="s">
        <v>3</v>
      </c>
      <c r="B32" s="72">
        <v>3.5999999999999997E-2</v>
      </c>
      <c r="C32" s="72">
        <v>3.5000000000000003E-2</v>
      </c>
      <c r="D32" s="68">
        <v>4.3999999999999997E-2</v>
      </c>
      <c r="E32" s="68">
        <v>0.14699999999999999</v>
      </c>
    </row>
    <row r="33" spans="1:5" x14ac:dyDescent="0.3">
      <c r="A33" s="82" t="s">
        <v>6</v>
      </c>
      <c r="B33" s="72">
        <v>5.1999999999999998E-2</v>
      </c>
      <c r="C33" s="72">
        <v>4.8000000000000001E-2</v>
      </c>
      <c r="D33" s="68">
        <v>5.1999999999999998E-2</v>
      </c>
      <c r="E33" s="68">
        <v>0.16400000000000001</v>
      </c>
    </row>
    <row r="34" spans="1:5" x14ac:dyDescent="0.3">
      <c r="A34" s="82" t="s">
        <v>8</v>
      </c>
      <c r="B34" s="72">
        <v>5.6000000000000001E-2</v>
      </c>
      <c r="C34" s="72">
        <v>5.8000000000000003E-2</v>
      </c>
      <c r="D34" s="68">
        <v>7.0000000000000007E-2</v>
      </c>
      <c r="E34" s="68">
        <v>0.161</v>
      </c>
    </row>
    <row r="35" spans="1:5" x14ac:dyDescent="0.3">
      <c r="A35" s="82" t="s">
        <v>7</v>
      </c>
      <c r="B35" s="72">
        <v>2.7E-2</v>
      </c>
      <c r="C35" s="72">
        <v>2.8000000000000001E-2</v>
      </c>
      <c r="D35" s="68">
        <v>3.5999999999999997E-2</v>
      </c>
      <c r="E35" s="68">
        <v>0.15</v>
      </c>
    </row>
    <row r="36" spans="1:5" x14ac:dyDescent="0.3">
      <c r="A36" s="82" t="s">
        <v>113</v>
      </c>
      <c r="B36" s="72">
        <v>2.9000000000000001E-2</v>
      </c>
      <c r="C36" s="83">
        <v>2.9000000000000001E-2</v>
      </c>
      <c r="D36" s="84">
        <v>3.6999999999999998E-2</v>
      </c>
      <c r="E36" s="84">
        <v>0.124</v>
      </c>
    </row>
    <row r="49" spans="2:2" x14ac:dyDescent="0.3">
      <c r="B49" t="s">
        <v>111</v>
      </c>
    </row>
  </sheetData>
  <pageMargins left="0.7" right="0.7" top="0.75" bottom="0.75" header="0.3" footer="0.3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A</vt:lpstr>
      <vt:lpstr>Table B</vt:lpstr>
      <vt:lpstr>Table C</vt:lpstr>
      <vt:lpstr>Figure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michelleholder</dc:creator>
  <cp:lastModifiedBy>elizabeth</cp:lastModifiedBy>
  <dcterms:created xsi:type="dcterms:W3CDTF">2020-05-26T23:51:21Z</dcterms:created>
  <dcterms:modified xsi:type="dcterms:W3CDTF">2020-09-02T15:52:40Z</dcterms:modified>
</cp:coreProperties>
</file>